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Website\Umbraco-  site map folders\Your Council\Strategies and Plans\Finance and IT\Budget Book (Medium Term Financial Strategy)\"/>
    </mc:Choice>
  </mc:AlternateContent>
  <xr:revisionPtr revIDLastSave="0" documentId="13_ncr:1_{3E6C4361-3F59-4844-8F73-171815DC0E75}" xr6:coauthVersionLast="47" xr6:coauthVersionMax="47" xr10:uidLastSave="{00000000-0000-0000-0000-000000000000}"/>
  <workbookProtection workbookAlgorithmName="SHA-512" workbookHashValue="JmMEOeowyAdweFvpwxdiQHNmhR3r5E6X1S92CeCko0TifYGpOA7MV5N/7EXFwq27bBn+N27xc50GJrV/M7YwFA==" workbookSaltValue="+eDS8OnNhZYyepFEkT+L6w==" workbookSpinCount="100000" lockStructure="1"/>
  <bookViews>
    <workbookView xWindow="28680" yWindow="-120" windowWidth="29040" windowHeight="15840" activeTab="2" xr2:uid="{00000000-000D-0000-FFFF-FFFF00000000}"/>
  </bookViews>
  <sheets>
    <sheet name="Page101" sheetId="4" r:id="rId1"/>
    <sheet name="Summary" sheetId="5" r:id="rId2"/>
    <sheet name="Place Priorities special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Page101!$D$1:$D$111</definedName>
    <definedName name="epac1">[1]page040!#REF!</definedName>
    <definedName name="epac2">[1]page040!#REF!</definedName>
    <definedName name="_xlnm.Print_Area" localSheetId="0">Page101!$A$1:$I$56</definedName>
    <definedName name="_xlnm.Print_Area" localSheetId="1">Summary!$A$1:$I$26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5" l="1"/>
  <c r="G19" i="5"/>
  <c r="H51" i="4"/>
  <c r="F51" i="4"/>
  <c r="A51" i="4"/>
  <c r="I46" i="4" l="1"/>
  <c r="H44" i="4"/>
  <c r="H43" i="4"/>
  <c r="G46" i="4"/>
  <c r="F44" i="4"/>
  <c r="F43" i="4"/>
  <c r="B46" i="4"/>
  <c r="A43" i="4"/>
  <c r="B38" i="4" l="1"/>
  <c r="A36" i="4"/>
  <c r="A34" i="4"/>
  <c r="A32" i="4"/>
  <c r="H36" i="4"/>
  <c r="H35" i="4"/>
  <c r="H34" i="4"/>
  <c r="H33" i="4"/>
  <c r="H32" i="4"/>
  <c r="I38" i="4"/>
  <c r="F36" i="4"/>
  <c r="G38" i="4"/>
  <c r="F35" i="4"/>
  <c r="F34" i="4"/>
  <c r="F33" i="4"/>
  <c r="F32" i="4"/>
  <c r="B27" i="4" l="1"/>
  <c r="A25" i="4"/>
  <c r="A23" i="4"/>
  <c r="A22" i="4"/>
  <c r="H25" i="4"/>
  <c r="H24" i="4"/>
  <c r="H23" i="4"/>
  <c r="F25" i="4"/>
  <c r="F24" i="4"/>
  <c r="F23" i="4"/>
  <c r="F22" i="4"/>
  <c r="H22" i="4" l="1"/>
  <c r="B17" i="4" l="1"/>
  <c r="A15" i="4"/>
  <c r="A13" i="4"/>
  <c r="A12" i="4"/>
  <c r="H15" i="4"/>
  <c r="I17" i="4"/>
  <c r="H13" i="4"/>
  <c r="H12" i="4"/>
  <c r="F15" i="4"/>
  <c r="G17" i="4"/>
  <c r="F12" i="4"/>
  <c r="F13" i="4"/>
  <c r="E1" i="5" l="1"/>
  <c r="E2" i="5"/>
  <c r="A3" i="5"/>
  <c r="F3" i="5"/>
  <c r="H3" i="5"/>
  <c r="C15" i="5"/>
  <c r="A35" i="4" l="1"/>
  <c r="A33" i="4"/>
  <c r="I27" i="4"/>
  <c r="G27" i="4"/>
  <c r="A24" i="4"/>
  <c r="I37" i="4" l="1"/>
  <c r="I39" i="4" s="1"/>
  <c r="H14" i="5" s="1"/>
  <c r="G37" i="4"/>
  <c r="G26" i="4"/>
  <c r="I26" i="4"/>
  <c r="G16" i="4"/>
  <c r="G45" i="4"/>
  <c r="G47" i="4" s="1"/>
  <c r="F15" i="5" s="1"/>
  <c r="I45" i="4"/>
  <c r="I47" i="4" s="1"/>
  <c r="H15" i="5" s="1"/>
  <c r="I16" i="4"/>
  <c r="I52" i="4" l="1"/>
  <c r="G52" i="4"/>
  <c r="G54" i="4" s="1"/>
  <c r="F16" i="5" s="1"/>
  <c r="I54" i="4" l="1"/>
  <c r="H16" i="5" s="1"/>
  <c r="G39" i="4" l="1"/>
  <c r="F14" i="5" s="1"/>
  <c r="G28" i="4" l="1"/>
  <c r="F13" i="5" s="1"/>
  <c r="I28" i="4"/>
  <c r="H13" i="5" s="1"/>
  <c r="G18" i="4" l="1"/>
  <c r="F12" i="5" s="1"/>
  <c r="G17" i="5" s="1"/>
  <c r="G24" i="5" s="1"/>
  <c r="B52" i="4" l="1"/>
  <c r="B54" i="4" s="1"/>
  <c r="A16" i="5" s="1"/>
  <c r="C12" i="4" l="1"/>
  <c r="C13" i="4" l="1"/>
  <c r="C14" i="4" s="1"/>
  <c r="B37" i="4"/>
  <c r="B39" i="4" s="1"/>
  <c r="A14" i="5" s="1"/>
  <c r="B26" i="4"/>
  <c r="B28" i="4" s="1"/>
  <c r="A13" i="5" s="1"/>
  <c r="B16" i="4"/>
  <c r="B18" i="4" s="1"/>
  <c r="A12" i="5" s="1"/>
  <c r="B45" i="4"/>
  <c r="B47" i="4" s="1"/>
  <c r="A15" i="5" s="1"/>
  <c r="B17" i="5" l="1"/>
  <c r="B24" i="5" s="1"/>
  <c r="C15" i="4"/>
  <c r="C16" i="4" s="1"/>
  <c r="C17" i="4" s="1"/>
  <c r="C18" i="4" s="1"/>
  <c r="C22" i="4" s="1"/>
  <c r="C23" i="4" s="1"/>
  <c r="C24" i="4" s="1"/>
  <c r="C25" i="4" s="1"/>
  <c r="C26" i="4" s="1"/>
  <c r="C27" i="4" s="1"/>
  <c r="C28" i="4" s="1"/>
  <c r="C32" i="4" s="1"/>
  <c r="C33" i="4" s="1"/>
  <c r="C34" i="4" s="1"/>
  <c r="C35" i="4" s="1"/>
  <c r="C36" i="4" l="1"/>
  <c r="C37" i="4" s="1"/>
  <c r="C38" i="4" s="1"/>
  <c r="C39" i="4" s="1"/>
  <c r="C43" i="4" s="1"/>
  <c r="C44" i="4" s="1"/>
  <c r="C45" i="4" l="1"/>
  <c r="C46" i="4" s="1"/>
  <c r="C47" i="4" s="1"/>
  <c r="C51" i="4" s="1"/>
  <c r="C52" i="4" s="1"/>
  <c r="C53" i="4" s="1"/>
  <c r="C54" i="4" s="1"/>
  <c r="I18" i="4"/>
  <c r="H12" i="5" s="1"/>
  <c r="I17" i="5" s="1"/>
  <c r="I24" i="5" s="1"/>
</calcChain>
</file>

<file path=xl/sharedStrings.xml><?xml version="1.0" encoding="utf-8"?>
<sst xmlns="http://schemas.openxmlformats.org/spreadsheetml/2006/main" count="144" uniqueCount="54">
  <si>
    <t>Council Tax</t>
  </si>
  <si>
    <t>Net Expenditure Chargeable to</t>
  </si>
  <si>
    <t>Supplies and Services</t>
  </si>
  <si>
    <t>Income</t>
  </si>
  <si>
    <t>Total Expenditure</t>
  </si>
  <si>
    <t>Support Services</t>
  </si>
  <si>
    <t>Premises</t>
  </si>
  <si>
    <t>ALLOTMENTS</t>
  </si>
  <si>
    <t>Depreciation and Impairment Losses</t>
  </si>
  <si>
    <t>Third Party Payments</t>
  </si>
  <si>
    <t>Transport</t>
  </si>
  <si>
    <t>Employees</t>
  </si>
  <si>
    <t>CEMETERIES</t>
  </si>
  <si>
    <t>OPEN SPACES</t>
  </si>
  <si>
    <t>COMMUNITY CENTRES</t>
  </si>
  <si>
    <t xml:space="preserve">TOWN AREA </t>
  </si>
  <si>
    <t>MELTON MOWBRAY</t>
  </si>
  <si>
    <t>£</t>
  </si>
  <si>
    <t>SPECIAL EXPENSES</t>
  </si>
  <si>
    <t xml:space="preserve"> </t>
  </si>
  <si>
    <t>Estimate</t>
  </si>
  <si>
    <t>Original  Estimate</t>
  </si>
  <si>
    <t>Code</t>
  </si>
  <si>
    <t>Actual</t>
  </si>
  <si>
    <t>Serv.</t>
  </si>
  <si>
    <t>Item</t>
  </si>
  <si>
    <t>NET  EXPENDITURE</t>
  </si>
  <si>
    <t>Open Spaces</t>
  </si>
  <si>
    <t>SUMMARY SPECIAL EXPENSES</t>
  </si>
  <si>
    <t>Town Area Community Centres</t>
  </si>
  <si>
    <t>Cemeteries</t>
  </si>
  <si>
    <t>Allotments</t>
  </si>
  <si>
    <t>Recharges</t>
  </si>
  <si>
    <t>CORP. REPAIRS &amp; MAINTENANCE</t>
  </si>
  <si>
    <t>Corp Repairs &amp; Maintenance</t>
  </si>
  <si>
    <t>Committee Total</t>
  </si>
  <si>
    <t>PLACE PRIORITIES - SPECIAL</t>
  </si>
  <si>
    <t>2020-21</t>
  </si>
  <si>
    <t>2021-22</t>
  </si>
  <si>
    <t xml:space="preserve">Total </t>
  </si>
  <si>
    <t>S5010</t>
  </si>
  <si>
    <t>S5050</t>
  </si>
  <si>
    <t>S5060</t>
  </si>
  <si>
    <t>S5070</t>
  </si>
  <si>
    <t>Revenue Estimates 2022-23</t>
  </si>
  <si>
    <t>2022-23</t>
  </si>
  <si>
    <t>S5000</t>
  </si>
  <si>
    <t>CLOSED CHURCHYARD</t>
  </si>
  <si>
    <t>S5040</t>
  </si>
  <si>
    <t>GADDESBY</t>
  </si>
  <si>
    <t>S5030</t>
  </si>
  <si>
    <t>FRISBY</t>
  </si>
  <si>
    <t>S5020</t>
  </si>
  <si>
    <t>SPROXTON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</si>
</sst>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6" x14ac:knownFonts="1"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3" fontId="2" fillId="0" borderId="0" xfId="1" applyNumberFormat="1" applyFont="1"/>
    <xf numFmtId="3" fontId="2" fillId="0" borderId="1" xfId="1" applyNumberFormat="1" applyFont="1" applyBorder="1"/>
    <xf numFmtId="3" fontId="2" fillId="0" borderId="2" xfId="1" applyNumberFormat="1" applyFont="1" applyBorder="1"/>
    <xf numFmtId="3" fontId="2" fillId="0" borderId="3" xfId="1" applyNumberFormat="1" applyFont="1" applyBorder="1"/>
    <xf numFmtId="3" fontId="2" fillId="0" borderId="3" xfId="1" applyNumberFormat="1" applyFont="1" applyBorder="1" applyAlignment="1">
      <alignment horizontal="right"/>
    </xf>
    <xf numFmtId="3" fontId="2" fillId="0" borderId="4" xfId="1" applyNumberFormat="1" applyFont="1" applyBorder="1"/>
    <xf numFmtId="0" fontId="2" fillId="0" borderId="0" xfId="1" applyFont="1"/>
    <xf numFmtId="3" fontId="2" fillId="0" borderId="0" xfId="1" applyNumberFormat="1" applyFont="1" applyBorder="1"/>
    <xf numFmtId="164" fontId="2" fillId="0" borderId="0" xfId="1" applyNumberFormat="1" applyFont="1" applyBorder="1" applyAlignment="1">
      <alignment horizontal="right"/>
    </xf>
    <xf numFmtId="3" fontId="3" fillId="0" borderId="0" xfId="1" applyNumberFormat="1" applyFont="1" applyBorder="1"/>
    <xf numFmtId="3" fontId="2" fillId="0" borderId="11" xfId="1" applyNumberFormat="1" applyFont="1" applyBorder="1"/>
    <xf numFmtId="3" fontId="2" fillId="0" borderId="12" xfId="1" applyNumberFormat="1" applyFont="1" applyBorder="1"/>
    <xf numFmtId="3" fontId="3" fillId="0" borderId="1" xfId="1" applyNumberFormat="1" applyFont="1" applyBorder="1"/>
    <xf numFmtId="3" fontId="3" fillId="0" borderId="3" xfId="1" applyNumberFormat="1" applyFont="1" applyBorder="1"/>
    <xf numFmtId="3" fontId="2" fillId="0" borderId="1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2" fillId="0" borderId="0" xfId="1" applyNumberFormat="1" applyFont="1" applyBorder="1" applyAlignment="1">
      <alignment horizontal="right"/>
    </xf>
    <xf numFmtId="3" fontId="2" fillId="0" borderId="3" xfId="1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left"/>
    </xf>
    <xf numFmtId="3" fontId="2" fillId="0" borderId="13" xfId="1" applyNumberFormat="1" applyFont="1" applyBorder="1" applyAlignment="1">
      <alignment horizontal="right"/>
    </xf>
    <xf numFmtId="0" fontId="2" fillId="0" borderId="9" xfId="1" applyFont="1" applyBorder="1"/>
    <xf numFmtId="0" fontId="2" fillId="0" borderId="7" xfId="1" applyFont="1" applyBorder="1"/>
    <xf numFmtId="0" fontId="2" fillId="0" borderId="6" xfId="1" applyFont="1" applyBorder="1"/>
    <xf numFmtId="0" fontId="2" fillId="0" borderId="8" xfId="1" applyFont="1" applyBorder="1"/>
    <xf numFmtId="0" fontId="2" fillId="0" borderId="5" xfId="1" applyFont="1" applyBorder="1"/>
    <xf numFmtId="0" fontId="2" fillId="0" borderId="0" xfId="1" applyFont="1" applyBorder="1"/>
    <xf numFmtId="0" fontId="2" fillId="0" borderId="0" xfId="1" applyFont="1" applyBorder="1" applyAlignment="1">
      <alignment horizontal="right"/>
    </xf>
    <xf numFmtId="3" fontId="2" fillId="0" borderId="11" xfId="0" applyNumberFormat="1" applyFont="1" applyBorder="1"/>
    <xf numFmtId="3" fontId="4" fillId="0" borderId="4" xfId="1" applyNumberFormat="1" applyFont="1" applyBorder="1"/>
    <xf numFmtId="3" fontId="4" fillId="0" borderId="0" xfId="1" applyNumberFormat="1" applyFont="1" applyBorder="1"/>
    <xf numFmtId="3" fontId="4" fillId="0" borderId="1" xfId="1" applyNumberFormat="1" applyFont="1" applyBorder="1"/>
    <xf numFmtId="3" fontId="4" fillId="0" borderId="0" xfId="1" applyNumberFormat="1" applyFont="1" applyBorder="1" applyAlignment="1">
      <alignment horizontal="right"/>
    </xf>
    <xf numFmtId="0" fontId="4" fillId="0" borderId="0" xfId="1" applyFont="1" applyBorder="1"/>
    <xf numFmtId="0" fontId="4" fillId="0" borderId="0" xfId="1" applyFont="1" applyBorder="1" applyAlignment="1">
      <alignment horizontal="right"/>
    </xf>
    <xf numFmtId="3" fontId="2" fillId="0" borderId="14" xfId="0" applyNumberFormat="1" applyFont="1" applyBorder="1"/>
    <xf numFmtId="3" fontId="3" fillId="0" borderId="13" xfId="0" applyNumberFormat="1" applyFont="1" applyBorder="1"/>
    <xf numFmtId="3" fontId="3" fillId="0" borderId="12" xfId="0" applyNumberFormat="1" applyFont="1" applyBorder="1"/>
    <xf numFmtId="3" fontId="2" fillId="0" borderId="12" xfId="0" applyNumberFormat="1" applyFont="1" applyBorder="1" applyAlignment="1">
      <alignment horizontal="right"/>
    </xf>
    <xf numFmtId="3" fontId="3" fillId="0" borderId="10" xfId="0" applyNumberFormat="1" applyFont="1" applyBorder="1"/>
    <xf numFmtId="3" fontId="2" fillId="0" borderId="19" xfId="0" applyNumberFormat="1" applyFont="1" applyBorder="1"/>
    <xf numFmtId="3" fontId="2" fillId="0" borderId="17" xfId="0" applyNumberFormat="1" applyFont="1" applyBorder="1"/>
    <xf numFmtId="3" fontId="2" fillId="0" borderId="18" xfId="0" applyNumberFormat="1" applyFont="1" applyBorder="1"/>
    <xf numFmtId="3" fontId="2" fillId="0" borderId="18" xfId="0" applyNumberFormat="1" applyFont="1" applyBorder="1" applyAlignment="1">
      <alignment horizontal="right"/>
    </xf>
    <xf numFmtId="3" fontId="2" fillId="0" borderId="16" xfId="0" applyNumberFormat="1" applyFont="1" applyBorder="1"/>
    <xf numFmtId="3" fontId="2" fillId="0" borderId="15" xfId="0" applyNumberFormat="1" applyFont="1" applyBorder="1"/>
    <xf numFmtId="3" fontId="4" fillId="0" borderId="0" xfId="1" applyNumberFormat="1" applyFont="1" applyBorder="1"/>
    <xf numFmtId="164" fontId="2" fillId="0" borderId="18" xfId="1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3" fontId="2" fillId="0" borderId="1" xfId="1" applyNumberFormat="1" applyFont="1" applyBorder="1"/>
    <xf numFmtId="3" fontId="2" fillId="0" borderId="2" xfId="1" applyNumberFormat="1" applyFont="1" applyBorder="1"/>
    <xf numFmtId="3" fontId="2" fillId="0" borderId="3" xfId="1" applyNumberFormat="1" applyFont="1" applyBorder="1"/>
    <xf numFmtId="3" fontId="2" fillId="0" borderId="3" xfId="1" applyNumberFormat="1" applyFont="1" applyBorder="1" applyAlignment="1">
      <alignment horizontal="right"/>
    </xf>
    <xf numFmtId="3" fontId="2" fillId="0" borderId="4" xfId="1" applyNumberFormat="1" applyFont="1" applyBorder="1"/>
    <xf numFmtId="3" fontId="2" fillId="0" borderId="0" xfId="1" applyNumberFormat="1" applyFont="1" applyBorder="1"/>
    <xf numFmtId="164" fontId="2" fillId="0" borderId="0" xfId="1" applyNumberFormat="1" applyFont="1" applyBorder="1" applyAlignment="1">
      <alignment horizontal="right"/>
    </xf>
    <xf numFmtId="3" fontId="3" fillId="0" borderId="0" xfId="1" applyNumberFormat="1" applyFont="1" applyBorder="1"/>
    <xf numFmtId="3" fontId="2" fillId="0" borderId="10" xfId="1" applyNumberFormat="1" applyFont="1" applyBorder="1"/>
    <xf numFmtId="3" fontId="2" fillId="0" borderId="11" xfId="1" applyNumberFormat="1" applyFont="1" applyBorder="1"/>
    <xf numFmtId="3" fontId="2" fillId="0" borderId="12" xfId="1" applyNumberFormat="1" applyFont="1" applyBorder="1"/>
    <xf numFmtId="3" fontId="3" fillId="0" borderId="12" xfId="1" applyNumberFormat="1" applyFont="1" applyBorder="1"/>
    <xf numFmtId="3" fontId="2" fillId="0" borderId="13" xfId="1" applyNumberFormat="1" applyFont="1" applyBorder="1"/>
    <xf numFmtId="3" fontId="2" fillId="0" borderId="14" xfId="1" applyNumberFormat="1" applyFont="1" applyBorder="1"/>
    <xf numFmtId="3" fontId="3" fillId="0" borderId="15" xfId="1" applyNumberFormat="1" applyFont="1" applyBorder="1"/>
    <xf numFmtId="3" fontId="2" fillId="0" borderId="16" xfId="1" applyNumberFormat="1" applyFont="1" applyBorder="1"/>
    <xf numFmtId="3" fontId="3" fillId="0" borderId="17" xfId="1" applyNumberFormat="1" applyFont="1" applyBorder="1"/>
    <xf numFmtId="3" fontId="3" fillId="0" borderId="18" xfId="1" applyNumberFormat="1" applyFont="1" applyBorder="1"/>
    <xf numFmtId="3" fontId="2" fillId="0" borderId="19" xfId="1" applyNumberFormat="1" applyFont="1" applyBorder="1"/>
    <xf numFmtId="3" fontId="3" fillId="0" borderId="1" xfId="1" applyNumberFormat="1" applyFont="1" applyBorder="1"/>
    <xf numFmtId="3" fontId="3" fillId="0" borderId="3" xfId="1" applyNumberFormat="1" applyFont="1" applyBorder="1"/>
    <xf numFmtId="164" fontId="2" fillId="0" borderId="3" xfId="1" applyNumberFormat="1" applyFont="1" applyBorder="1" applyAlignment="1">
      <alignment horizontal="right"/>
    </xf>
    <xf numFmtId="3" fontId="2" fillId="0" borderId="18" xfId="1" applyNumberFormat="1" applyFont="1" applyBorder="1"/>
    <xf numFmtId="3" fontId="3" fillId="0" borderId="2" xfId="1" applyNumberFormat="1" applyFont="1" applyBorder="1"/>
    <xf numFmtId="3" fontId="2" fillId="0" borderId="1" xfId="1" applyNumberFormat="1" applyFon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3" fontId="2" fillId="0" borderId="0" xfId="1" applyNumberFormat="1" applyFont="1" applyBorder="1" applyAlignment="1">
      <alignment horizontal="right"/>
    </xf>
    <xf numFmtId="3" fontId="2" fillId="0" borderId="0" xfId="1" applyNumberFormat="1" applyFont="1" applyBorder="1" applyAlignment="1">
      <alignment horizontal="left"/>
    </xf>
    <xf numFmtId="3" fontId="2" fillId="0" borderId="3" xfId="1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left"/>
    </xf>
    <xf numFmtId="3" fontId="2" fillId="0" borderId="13" xfId="1" applyNumberFormat="1" applyFont="1" applyBorder="1" applyAlignment="1">
      <alignment horizontal="right"/>
    </xf>
    <xf numFmtId="0" fontId="2" fillId="0" borderId="0" xfId="1" applyFont="1" applyBorder="1"/>
    <xf numFmtId="164" fontId="3" fillId="0" borderId="3" xfId="1" applyNumberFormat="1" applyFont="1" applyBorder="1" applyAlignment="1">
      <alignment horizontal="right"/>
    </xf>
    <xf numFmtId="3" fontId="2" fillId="0" borderId="21" xfId="0" applyNumberFormat="1" applyFont="1" applyBorder="1"/>
    <xf numFmtId="3" fontId="2" fillId="0" borderId="24" xfId="0" applyNumberFormat="1" applyFont="1" applyBorder="1"/>
    <xf numFmtId="3" fontId="2" fillId="0" borderId="22" xfId="0" applyNumberFormat="1" applyFont="1" applyBorder="1" applyAlignment="1">
      <alignment horizontal="right"/>
    </xf>
    <xf numFmtId="3" fontId="2" fillId="0" borderId="11" xfId="0" applyNumberFormat="1" applyFont="1" applyBorder="1"/>
    <xf numFmtId="3" fontId="2" fillId="0" borderId="12" xfId="0" applyNumberFormat="1" applyFont="1" applyBorder="1"/>
    <xf numFmtId="3" fontId="2" fillId="0" borderId="13" xfId="0" applyNumberFormat="1" applyFont="1" applyBorder="1" applyAlignment="1">
      <alignment horizontal="right"/>
    </xf>
    <xf numFmtId="3" fontId="4" fillId="0" borderId="4" xfId="1" applyNumberFormat="1" applyFont="1" applyBorder="1"/>
    <xf numFmtId="3" fontId="4" fillId="0" borderId="3" xfId="1" applyNumberFormat="1" applyFont="1" applyBorder="1"/>
    <xf numFmtId="3" fontId="4" fillId="0" borderId="2" xfId="1" applyNumberFormat="1" applyFont="1" applyBorder="1"/>
    <xf numFmtId="3" fontId="4" fillId="0" borderId="0" xfId="1" applyNumberFormat="1" applyFont="1" applyBorder="1"/>
    <xf numFmtId="3" fontId="4" fillId="0" borderId="1" xfId="1" applyNumberFormat="1" applyFont="1" applyBorder="1"/>
    <xf numFmtId="3" fontId="5" fillId="0" borderId="0" xfId="1" applyNumberFormat="1" applyFont="1" applyBorder="1"/>
    <xf numFmtId="3" fontId="4" fillId="0" borderId="9" xfId="1" applyNumberFormat="1" applyFont="1" applyBorder="1"/>
    <xf numFmtId="3" fontId="4" fillId="0" borderId="7" xfId="1" applyNumberFormat="1" applyFont="1" applyBorder="1"/>
    <xf numFmtId="3" fontId="4" fillId="0" borderId="6" xfId="1" applyNumberFormat="1" applyFont="1" applyBorder="1"/>
    <xf numFmtId="3" fontId="4" fillId="0" borderId="8" xfId="1" applyNumberFormat="1" applyFont="1" applyBorder="1"/>
    <xf numFmtId="3" fontId="4" fillId="0" borderId="7" xfId="1" applyNumberFormat="1" applyFont="1" applyBorder="1" applyAlignment="1">
      <alignment horizontal="right"/>
    </xf>
    <xf numFmtId="3" fontId="4" fillId="0" borderId="5" xfId="1" applyNumberFormat="1" applyFont="1" applyBorder="1"/>
    <xf numFmtId="164" fontId="2" fillId="0" borderId="12" xfId="1" applyNumberFormat="1" applyFont="1" applyBorder="1" applyAlignment="1">
      <alignment horizontal="right"/>
    </xf>
    <xf numFmtId="164" fontId="4" fillId="0" borderId="0" xfId="1" applyNumberFormat="1" applyFont="1" applyBorder="1" applyAlignment="1">
      <alignment horizontal="right"/>
    </xf>
    <xf numFmtId="3" fontId="3" fillId="0" borderId="0" xfId="1" applyNumberFormat="1" applyFont="1" applyBorder="1" applyAlignment="1">
      <alignment horizontal="right"/>
    </xf>
    <xf numFmtId="3" fontId="2" fillId="0" borderId="18" xfId="1" applyNumberFormat="1" applyFont="1" applyBorder="1" applyAlignment="1">
      <alignment horizontal="right"/>
    </xf>
    <xf numFmtId="3" fontId="2" fillId="0" borderId="14" xfId="0" applyNumberFormat="1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3" fontId="2" fillId="0" borderId="11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3" fontId="3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3" fontId="2" fillId="0" borderId="21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3" fontId="2" fillId="0" borderId="14" xfId="1" applyNumberFormat="1" applyFont="1" applyBorder="1" applyAlignment="1">
      <alignment horizontal="center" vertical="top"/>
    </xf>
    <xf numFmtId="3" fontId="2" fillId="0" borderId="13" xfId="1" applyNumberFormat="1" applyFont="1" applyBorder="1" applyAlignment="1">
      <alignment horizontal="center" vertical="top"/>
    </xf>
    <xf numFmtId="3" fontId="2" fillId="0" borderId="11" xfId="1" applyNumberFormat="1" applyFont="1" applyBorder="1" applyAlignment="1">
      <alignment horizontal="center" vertical="top"/>
    </xf>
    <xf numFmtId="3" fontId="2" fillId="0" borderId="10" xfId="1" applyNumberFormat="1" applyFont="1" applyBorder="1" applyAlignment="1">
      <alignment horizontal="center" vertical="top"/>
    </xf>
    <xf numFmtId="3" fontId="3" fillId="0" borderId="23" xfId="1" applyNumberFormat="1" applyFont="1" applyBorder="1" applyAlignment="1">
      <alignment horizontal="center" vertical="center"/>
    </xf>
    <xf numFmtId="3" fontId="3" fillId="0" borderId="24" xfId="1" applyNumberFormat="1" applyFont="1" applyBorder="1" applyAlignment="1">
      <alignment horizontal="center" vertical="center"/>
    </xf>
    <xf numFmtId="3" fontId="3" fillId="0" borderId="2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5" xfId="1" applyNumberFormat="1" applyFont="1" applyBorder="1" applyAlignment="1">
      <alignment horizontal="center" vertical="center"/>
    </xf>
    <xf numFmtId="3" fontId="2" fillId="0" borderId="23" xfId="1" applyNumberFormat="1" applyFont="1" applyBorder="1" applyAlignment="1">
      <alignment horizontal="center"/>
    </xf>
    <xf numFmtId="3" fontId="2" fillId="0" borderId="22" xfId="1" applyNumberFormat="1" applyFont="1" applyBorder="1" applyAlignment="1">
      <alignment horizontal="center"/>
    </xf>
    <xf numFmtId="3" fontId="2" fillId="0" borderId="21" xfId="1" applyNumberFormat="1" applyFont="1" applyBorder="1" applyAlignment="1">
      <alignment horizontal="center"/>
    </xf>
    <xf numFmtId="3" fontId="2" fillId="0" borderId="20" xfId="1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3" fontId="2" fillId="0" borderId="11" xfId="0" applyNumberFormat="1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3" fontId="2" fillId="0" borderId="11" xfId="1" applyNumberFormat="1" applyFont="1" applyBorder="1" applyAlignment="1">
      <alignment horizontal="left" vertical="top"/>
    </xf>
    <xf numFmtId="3" fontId="2" fillId="0" borderId="13" xfId="1" applyNumberFormat="1" applyFont="1" applyBorder="1" applyAlignment="1">
      <alignment horizontal="left" vertical="top"/>
    </xf>
    <xf numFmtId="3" fontId="2" fillId="0" borderId="23" xfId="1" applyNumberFormat="1" applyFont="1" applyBorder="1"/>
    <xf numFmtId="3" fontId="2" fillId="0" borderId="9" xfId="1" applyNumberFormat="1" applyFont="1" applyBorder="1"/>
    <xf numFmtId="3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Accountancy%20Assistant%20-%20Community%20Services\2016-17%20Community%20&amp;%20Social%20Affairs%20Committee\Budget%20Book%20Pages\All%20Pages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%20-%20Special\S5000%20-%20Childrens%20Centres%2022-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%20-%20Special\S5010%20-%20Open%20Spaces%20Special%2022-23%20Summar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JB\2021-22%20Place%20Special\Budget%20Working%20Papers\SE270%20-%20Open%20Spaces%20Special%2021-22%20Summar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%20-%20Special\S5050%20-%20Cemeteries%2022-23%20Summary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JB\2021-22%20Place%20Special\Budget%20Working%20Papers\SE325%20-%20Cemeteries%2021-22%20Summar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%20-%20Special\S5060%20-%20Allotments%2022-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%20-%20Special\S5070%20-%20R&amp;M%20Special%2022-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enior%20Accountant\Budget%20Book%20Accessibility%20Checked\2022-23\Work%20in%20Progress\VR\15.%20Revenues%20Estimates%202022-2023%20(Special%20Expenses)%20with%20support%20cos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040"/>
      <sheetName val="Page390"/>
      <sheetName val="Page471"/>
      <sheetName val="Page685"/>
      <sheetName val="Page 295"/>
      <sheetName val="Summary"/>
    </sheetNames>
    <sheetDataSet>
      <sheetData sheetId="0"/>
      <sheetData sheetId="1">
        <row r="2">
          <cell r="A2" t="str">
            <v>Revenue Estimates 2016-2017</v>
          </cell>
        </row>
      </sheetData>
      <sheetData sheetId="2">
        <row r="2">
          <cell r="A2" t="str">
            <v>Revenue Estimates 2016-2017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5000"/>
      <sheetName val="Sheet1"/>
      <sheetName val="Transactions 2122"/>
    </sheetNames>
    <sheetDataSet>
      <sheetData sheetId="0">
        <row r="8">
          <cell r="F8">
            <v>1000</v>
          </cell>
          <cell r="R8">
            <v>1000</v>
          </cell>
        </row>
        <row r="9">
          <cell r="F9">
            <v>3000</v>
          </cell>
          <cell r="R9">
            <v>3000</v>
          </cell>
        </row>
        <row r="10">
          <cell r="F10">
            <v>11440</v>
          </cell>
          <cell r="R10">
            <v>11440</v>
          </cell>
        </row>
        <row r="11">
          <cell r="F11">
            <v>16890</v>
          </cell>
          <cell r="R11">
            <v>16890</v>
          </cell>
        </row>
        <row r="12">
          <cell r="F12">
            <v>15110</v>
          </cell>
          <cell r="R12">
            <v>15110</v>
          </cell>
        </row>
        <row r="13">
          <cell r="F13">
            <v>510</v>
          </cell>
          <cell r="R13">
            <v>510</v>
          </cell>
        </row>
        <row r="14">
          <cell r="F14">
            <v>1960</v>
          </cell>
          <cell r="R14">
            <v>1780</v>
          </cell>
        </row>
        <row r="15">
          <cell r="F15">
            <v>8000</v>
          </cell>
          <cell r="R15">
            <v>8000</v>
          </cell>
        </row>
        <row r="16">
          <cell r="F16">
            <v>3000</v>
          </cell>
          <cell r="R16">
            <v>3000</v>
          </cell>
        </row>
        <row r="17">
          <cell r="F17">
            <v>8400</v>
          </cell>
          <cell r="R17">
            <v>8640</v>
          </cell>
        </row>
        <row r="18">
          <cell r="F18">
            <v>2000</v>
          </cell>
          <cell r="R18">
            <v>2000</v>
          </cell>
        </row>
        <row r="19">
          <cell r="F19">
            <v>600</v>
          </cell>
          <cell r="R19">
            <v>600</v>
          </cell>
        </row>
        <row r="20">
          <cell r="F20">
            <v>500</v>
          </cell>
          <cell r="R20">
            <v>500</v>
          </cell>
        </row>
        <row r="21">
          <cell r="F21">
            <v>0</v>
          </cell>
          <cell r="R21">
            <v>0</v>
          </cell>
        </row>
        <row r="22">
          <cell r="F22">
            <v>4540</v>
          </cell>
          <cell r="R22">
            <v>4540</v>
          </cell>
        </row>
        <row r="23">
          <cell r="F23">
            <v>0</v>
          </cell>
          <cell r="R23">
            <v>0</v>
          </cell>
        </row>
        <row r="24">
          <cell r="F24">
            <v>2250</v>
          </cell>
          <cell r="R24">
            <v>2250</v>
          </cell>
        </row>
        <row r="25">
          <cell r="F25">
            <v>200</v>
          </cell>
          <cell r="R25">
            <v>200</v>
          </cell>
        </row>
        <row r="26">
          <cell r="F26">
            <v>4170</v>
          </cell>
          <cell r="R26">
            <v>2820</v>
          </cell>
        </row>
        <row r="27">
          <cell r="F27">
            <v>50</v>
          </cell>
          <cell r="R27">
            <v>50</v>
          </cell>
        </row>
        <row r="28">
          <cell r="F28">
            <v>0</v>
          </cell>
          <cell r="R28">
            <v>0</v>
          </cell>
        </row>
        <row r="29">
          <cell r="F29">
            <v>500</v>
          </cell>
          <cell r="R29">
            <v>500</v>
          </cell>
        </row>
        <row r="37">
          <cell r="F37">
            <v>-18100</v>
          </cell>
          <cell r="R37">
            <v>-18100</v>
          </cell>
        </row>
        <row r="43">
          <cell r="F43">
            <v>31200</v>
          </cell>
          <cell r="R43">
            <v>31580</v>
          </cell>
        </row>
      </sheetData>
      <sheetData sheetId="1">
        <row r="21">
          <cell r="L21">
            <v>68004.510000000009</v>
          </cell>
        </row>
        <row r="34">
          <cell r="L34">
            <v>11607.369999999999</v>
          </cell>
        </row>
        <row r="44">
          <cell r="L44">
            <v>73225.399999999994</v>
          </cell>
        </row>
        <row r="55">
          <cell r="L55">
            <v>-22803.7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5010"/>
      <sheetName val="Sheet1"/>
      <sheetName val="Pd5 Monitoring"/>
      <sheetName val="Transaction Reports"/>
      <sheetName val="Commitments"/>
    </sheetNames>
    <sheetDataSet>
      <sheetData sheetId="0">
        <row r="7">
          <cell r="F7">
            <v>12450</v>
          </cell>
          <cell r="Q7">
            <v>12700</v>
          </cell>
        </row>
        <row r="8">
          <cell r="F8">
            <v>0</v>
          </cell>
          <cell r="Q8">
            <v>0</v>
          </cell>
        </row>
        <row r="9">
          <cell r="F9" t="str">
            <v>0</v>
          </cell>
          <cell r="Q9">
            <v>0</v>
          </cell>
        </row>
        <row r="10">
          <cell r="F10">
            <v>4160</v>
          </cell>
          <cell r="Q10">
            <v>4240</v>
          </cell>
        </row>
        <row r="11">
          <cell r="F11">
            <v>23700</v>
          </cell>
          <cell r="Q11">
            <v>24170</v>
          </cell>
        </row>
        <row r="12">
          <cell r="F12">
            <v>0</v>
          </cell>
          <cell r="Q12">
            <v>0</v>
          </cell>
        </row>
        <row r="13">
          <cell r="F13">
            <v>190</v>
          </cell>
          <cell r="Q13">
            <v>210</v>
          </cell>
        </row>
        <row r="14">
          <cell r="F14">
            <v>31500</v>
          </cell>
          <cell r="Q14">
            <v>31500</v>
          </cell>
        </row>
        <row r="15">
          <cell r="F15">
            <v>0</v>
          </cell>
          <cell r="Q15">
            <v>0</v>
          </cell>
        </row>
        <row r="16">
          <cell r="F16">
            <v>2750</v>
          </cell>
          <cell r="Q16">
            <v>2750</v>
          </cell>
        </row>
        <row r="17">
          <cell r="F17">
            <v>0</v>
          </cell>
          <cell r="Q17">
            <v>0</v>
          </cell>
        </row>
        <row r="18">
          <cell r="F18">
            <v>3370</v>
          </cell>
          <cell r="Q18">
            <v>3370</v>
          </cell>
        </row>
        <row r="19">
          <cell r="F19">
            <v>200</v>
          </cell>
          <cell r="Q19">
            <v>200</v>
          </cell>
        </row>
        <row r="33">
          <cell r="F33">
            <v>65380</v>
          </cell>
          <cell r="Q33">
            <v>50000</v>
          </cell>
        </row>
      </sheetData>
      <sheetData sheetId="1">
        <row r="12">
          <cell r="L12">
            <v>28863.35</v>
          </cell>
        </row>
        <row r="20">
          <cell r="L20">
            <v>32974.769999999997</v>
          </cell>
        </row>
        <row r="32">
          <cell r="L32">
            <v>153497.33000000002</v>
          </cell>
        </row>
        <row r="42">
          <cell r="L42">
            <v>-1074.06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">
          <cell r="B7">
            <v>11243</v>
          </cell>
        </row>
        <row r="18">
          <cell r="B18">
            <v>0</v>
          </cell>
        </row>
        <row r="25">
          <cell r="E25">
            <v>-790</v>
          </cell>
          <cell r="P25">
            <v>0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5050"/>
      <sheetName val="Sheet4"/>
      <sheetName val="Sheet1"/>
      <sheetName val="Pd5 Monitoring"/>
      <sheetName val="Transaction Reports"/>
      <sheetName val="Commitments"/>
      <sheetName val="Sheet2"/>
      <sheetName val="Sheet3"/>
    </sheetNames>
    <sheetDataSet>
      <sheetData sheetId="0">
        <row r="7">
          <cell r="F7">
            <v>13820</v>
          </cell>
          <cell r="Q7">
            <v>14100</v>
          </cell>
        </row>
        <row r="8">
          <cell r="F8"/>
          <cell r="Q8">
            <v>4700</v>
          </cell>
        </row>
        <row r="9">
          <cell r="F9">
            <v>0</v>
          </cell>
          <cell r="Q9">
            <v>0</v>
          </cell>
        </row>
        <row r="10">
          <cell r="F10">
            <v>420</v>
          </cell>
          <cell r="Q10">
            <v>430</v>
          </cell>
        </row>
        <row r="11">
          <cell r="F11">
            <v>2000</v>
          </cell>
          <cell r="Q11">
            <v>2040</v>
          </cell>
        </row>
        <row r="12">
          <cell r="F12">
            <v>0</v>
          </cell>
          <cell r="Q12">
            <v>0</v>
          </cell>
        </row>
        <row r="13">
          <cell r="F13">
            <v>1030</v>
          </cell>
          <cell r="Q13">
            <v>900</v>
          </cell>
        </row>
        <row r="14">
          <cell r="F14">
            <v>1000</v>
          </cell>
          <cell r="Q14">
            <v>1000</v>
          </cell>
        </row>
        <row r="15">
          <cell r="F15">
            <v>3690</v>
          </cell>
          <cell r="Q15">
            <v>5030</v>
          </cell>
        </row>
        <row r="16">
          <cell r="F16">
            <v>430</v>
          </cell>
          <cell r="Q16">
            <v>430</v>
          </cell>
        </row>
        <row r="17">
          <cell r="F17">
            <v>70</v>
          </cell>
          <cell r="Q17">
            <v>70</v>
          </cell>
        </row>
        <row r="18">
          <cell r="F18">
            <v>0</v>
          </cell>
        </row>
        <row r="19">
          <cell r="F19">
            <v>590</v>
          </cell>
          <cell r="Q19">
            <v>20590</v>
          </cell>
        </row>
        <row r="20">
          <cell r="F20">
            <v>120</v>
          </cell>
          <cell r="Q20">
            <v>120</v>
          </cell>
        </row>
        <row r="32">
          <cell r="F32">
            <v>-106160</v>
          </cell>
          <cell r="Q32">
            <v>-112990</v>
          </cell>
        </row>
        <row r="38">
          <cell r="F38">
            <v>5880</v>
          </cell>
          <cell r="Q38">
            <v>4330</v>
          </cell>
        </row>
      </sheetData>
      <sheetData sheetId="1">
        <row r="17">
          <cell r="L17">
            <v>25073.469999999998</v>
          </cell>
        </row>
        <row r="26">
          <cell r="L26">
            <v>2888.48</v>
          </cell>
        </row>
        <row r="38">
          <cell r="L38">
            <v>-12900.380000000001</v>
          </cell>
        </row>
        <row r="51">
          <cell r="L51">
            <v>-83989.3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">
          <cell r="B7">
            <v>22147.78</v>
          </cell>
        </row>
        <row r="16">
          <cell r="B16">
            <v>0</v>
          </cell>
        </row>
        <row r="19">
          <cell r="B19">
            <v>0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5060"/>
      <sheetName val="Sheet1"/>
      <sheetName val="2122 Transactions"/>
    </sheetNames>
    <sheetDataSet>
      <sheetData sheetId="0">
        <row r="7">
          <cell r="F7">
            <v>1560</v>
          </cell>
          <cell r="R7">
            <v>1560</v>
          </cell>
        </row>
        <row r="8">
          <cell r="F8">
            <v>320</v>
          </cell>
          <cell r="R8">
            <v>320</v>
          </cell>
        </row>
        <row r="9">
          <cell r="F9">
            <v>620</v>
          </cell>
          <cell r="R9">
            <v>620</v>
          </cell>
        </row>
        <row r="10">
          <cell r="F10">
            <v>20</v>
          </cell>
          <cell r="R10">
            <v>20</v>
          </cell>
        </row>
        <row r="16">
          <cell r="F16">
            <v>-5370</v>
          </cell>
          <cell r="R16">
            <v>-5370</v>
          </cell>
        </row>
      </sheetData>
      <sheetData sheetId="1">
        <row r="10">
          <cell r="L10">
            <v>1132.6299999999999</v>
          </cell>
        </row>
        <row r="25">
          <cell r="L25">
            <v>-5057.97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5070"/>
      <sheetName val="Sheet1"/>
      <sheetName val="2122 Transactions"/>
    </sheetNames>
    <sheetDataSet>
      <sheetData sheetId="0">
        <row r="7">
          <cell r="F7">
            <v>14800</v>
          </cell>
        </row>
        <row r="8">
          <cell r="F8">
            <v>5000</v>
          </cell>
        </row>
        <row r="10">
          <cell r="R10">
            <v>19800</v>
          </cell>
        </row>
      </sheetData>
      <sheetData sheetId="1">
        <row r="9">
          <cell r="L9">
            <v>15111.44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01"/>
      <sheetName val="Summary"/>
    </sheetNames>
    <sheetDataSet>
      <sheetData sheetId="0">
        <row r="15">
          <cell r="F15">
            <v>74760</v>
          </cell>
          <cell r="H15">
            <v>84990</v>
          </cell>
        </row>
        <row r="26">
          <cell r="F26">
            <v>204550</v>
          </cell>
          <cell r="H26">
            <v>210790</v>
          </cell>
        </row>
        <row r="38">
          <cell r="F38">
            <v>113540</v>
          </cell>
          <cell r="H38">
            <v>103290</v>
          </cell>
        </row>
        <row r="48">
          <cell r="F48">
            <v>33170</v>
          </cell>
          <cell r="H48">
            <v>37290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11"/>
  <sheetViews>
    <sheetView zoomScale="80" zoomScaleNormal="80" workbookViewId="0">
      <pane ySplit="10" topLeftCell="A11" activePane="bottomLeft" state="frozen"/>
      <selection activeCell="A12" sqref="A12"/>
      <selection pane="bottomLeft" activeCell="L35" sqref="L35"/>
    </sheetView>
  </sheetViews>
  <sheetFormatPr defaultColWidth="9.140625" defaultRowHeight="12.75" x14ac:dyDescent="0.2"/>
  <cols>
    <col min="1" max="2" width="9.140625" style="8"/>
    <col min="3" max="3" width="3.42578125" style="8" customWidth="1"/>
    <col min="4" max="4" width="34.42578125" style="8" customWidth="1"/>
    <col min="5" max="5" width="8.5703125" style="17" customWidth="1"/>
    <col min="6" max="8" width="9.140625" style="8"/>
    <col min="9" max="9" width="8.28515625" style="8" customWidth="1"/>
    <col min="10" max="16384" width="9.140625" style="1"/>
  </cols>
  <sheetData>
    <row r="1" spans="1:9" ht="12.75" customHeight="1" x14ac:dyDescent="0.2">
      <c r="A1" s="139"/>
      <c r="B1" s="111"/>
      <c r="C1" s="111"/>
      <c r="D1" s="111"/>
      <c r="E1" s="110" t="s">
        <v>36</v>
      </c>
      <c r="F1" s="111"/>
      <c r="G1" s="111"/>
      <c r="H1" s="111"/>
      <c r="I1" s="112"/>
    </row>
    <row r="2" spans="1:9" ht="12.75" customHeight="1" thickBot="1" x14ac:dyDescent="0.25">
      <c r="A2" s="140"/>
      <c r="B2" s="114"/>
      <c r="C2" s="114"/>
      <c r="D2" s="114"/>
      <c r="E2" s="113" t="s">
        <v>44</v>
      </c>
      <c r="F2" s="114"/>
      <c r="G2" s="114"/>
      <c r="H2" s="114"/>
      <c r="I2" s="115"/>
    </row>
    <row r="3" spans="1:9" ht="12.75" customHeight="1" x14ac:dyDescent="0.2">
      <c r="A3" s="116" t="s">
        <v>37</v>
      </c>
      <c r="B3" s="117"/>
      <c r="C3" s="84"/>
      <c r="D3" s="85" t="s">
        <v>25</v>
      </c>
      <c r="E3" s="86" t="s">
        <v>24</v>
      </c>
      <c r="F3" s="118" t="s">
        <v>38</v>
      </c>
      <c r="G3" s="134"/>
      <c r="H3" s="118" t="s">
        <v>45</v>
      </c>
      <c r="I3" s="119"/>
    </row>
    <row r="4" spans="1:9" ht="26.25" customHeight="1" x14ac:dyDescent="0.2">
      <c r="A4" s="106" t="s">
        <v>23</v>
      </c>
      <c r="B4" s="107"/>
      <c r="C4" s="87"/>
      <c r="D4" s="88" t="s">
        <v>19</v>
      </c>
      <c r="E4" s="89" t="s">
        <v>22</v>
      </c>
      <c r="F4" s="135" t="s">
        <v>21</v>
      </c>
      <c r="G4" s="136"/>
      <c r="H4" s="108" t="s">
        <v>20</v>
      </c>
      <c r="I4" s="109"/>
    </row>
    <row r="5" spans="1:9" ht="12.75" customHeight="1" x14ac:dyDescent="0.2">
      <c r="A5" s="79" t="s">
        <v>17</v>
      </c>
      <c r="B5" s="78" t="s">
        <v>17</v>
      </c>
      <c r="C5" s="51" t="s">
        <v>19</v>
      </c>
      <c r="D5" s="80" t="s">
        <v>18</v>
      </c>
      <c r="E5" s="53"/>
      <c r="F5" s="75" t="s">
        <v>17</v>
      </c>
      <c r="G5" s="75" t="s">
        <v>17</v>
      </c>
      <c r="H5" s="16" t="s">
        <v>17</v>
      </c>
      <c r="I5" s="74" t="s">
        <v>17</v>
      </c>
    </row>
    <row r="6" spans="1:9" ht="12.75" customHeight="1" x14ac:dyDescent="0.2">
      <c r="A6" s="79"/>
      <c r="B6" s="78"/>
      <c r="C6" s="51"/>
      <c r="D6" s="77"/>
      <c r="E6" s="53"/>
      <c r="F6" s="75"/>
      <c r="G6" s="75"/>
      <c r="H6" s="16"/>
      <c r="I6" s="74"/>
    </row>
    <row r="7" spans="1:9" ht="12.75" customHeight="1" x14ac:dyDescent="0.2">
      <c r="A7" s="54"/>
      <c r="B7" s="52"/>
      <c r="C7" s="73"/>
      <c r="D7" s="57" t="s">
        <v>16</v>
      </c>
      <c r="E7" s="83"/>
      <c r="F7" s="55"/>
      <c r="G7" s="55"/>
      <c r="H7" s="51"/>
      <c r="I7" s="50"/>
    </row>
    <row r="8" spans="1:9" s="8" customFormat="1" ht="12.75" customHeight="1" x14ac:dyDescent="0.2">
      <c r="A8" s="54"/>
      <c r="B8" s="52"/>
      <c r="C8" s="51"/>
      <c r="D8" s="55"/>
      <c r="E8" s="71"/>
      <c r="F8" s="55"/>
      <c r="G8" s="55"/>
      <c r="H8" s="51"/>
      <c r="I8" s="50"/>
    </row>
    <row r="9" spans="1:9" s="8" customFormat="1" ht="12.75" customHeight="1" x14ac:dyDescent="0.2">
      <c r="A9" s="54"/>
      <c r="B9" s="52"/>
      <c r="C9" s="51"/>
      <c r="D9" s="57" t="s">
        <v>15</v>
      </c>
      <c r="E9" s="83"/>
      <c r="F9" s="55"/>
      <c r="G9" s="55"/>
      <c r="H9" s="51"/>
      <c r="I9" s="50"/>
    </row>
    <row r="10" spans="1:9" s="8" customFormat="1" ht="12.75" customHeight="1" x14ac:dyDescent="0.2">
      <c r="A10" s="54"/>
      <c r="B10" s="52"/>
      <c r="C10" s="51"/>
      <c r="D10" s="57" t="s">
        <v>14</v>
      </c>
      <c r="E10" s="83" t="s">
        <v>46</v>
      </c>
      <c r="F10" s="55"/>
      <c r="G10" s="55"/>
      <c r="H10" s="51"/>
      <c r="I10" s="50"/>
    </row>
    <row r="11" spans="1:9" s="8" customFormat="1" ht="12.75" customHeight="1" x14ac:dyDescent="0.2">
      <c r="A11" s="54">
        <v>0</v>
      </c>
      <c r="B11" s="52"/>
      <c r="C11" s="51">
        <v>1</v>
      </c>
      <c r="D11" s="55" t="s">
        <v>11</v>
      </c>
      <c r="E11" s="49"/>
      <c r="F11" s="51">
        <v>0</v>
      </c>
      <c r="G11" s="52"/>
      <c r="H11" s="51">
        <v>0</v>
      </c>
      <c r="I11" s="50"/>
    </row>
    <row r="12" spans="1:9" s="8" customFormat="1" ht="12.75" customHeight="1" x14ac:dyDescent="0.2">
      <c r="A12" s="54">
        <f>[2]Sheet1!$L$21</f>
        <v>68004.510000000009</v>
      </c>
      <c r="B12" s="52"/>
      <c r="C12" s="51">
        <f t="shared" ref="C12:C18" si="0">C11+1</f>
        <v>2</v>
      </c>
      <c r="D12" s="55" t="s">
        <v>6</v>
      </c>
      <c r="E12" s="56"/>
      <c r="F12" s="51">
        <f>SUM([2]S5000!$F$8:$F$19)</f>
        <v>71910</v>
      </c>
      <c r="G12" s="52"/>
      <c r="H12" s="55">
        <f>SUM([2]S5000!$R$8:$R$19)</f>
        <v>71970</v>
      </c>
      <c r="I12" s="50"/>
    </row>
    <row r="13" spans="1:9" s="8" customFormat="1" ht="12.75" customHeight="1" x14ac:dyDescent="0.2">
      <c r="A13" s="54">
        <f>[2]Sheet1!$L$34</f>
        <v>11607.369999999999</v>
      </c>
      <c r="B13" s="52"/>
      <c r="C13" s="51">
        <f>C12+1</f>
        <v>3</v>
      </c>
      <c r="D13" s="55" t="s">
        <v>2</v>
      </c>
      <c r="E13" s="56"/>
      <c r="F13" s="51">
        <f>SUM([2]S5000!$F$20:$F$29)</f>
        <v>12210</v>
      </c>
      <c r="G13" s="52"/>
      <c r="H13" s="55">
        <f>SUM([2]S5000!$R$20:$R$29)</f>
        <v>10860</v>
      </c>
      <c r="I13" s="50"/>
    </row>
    <row r="14" spans="1:9" s="8" customFormat="1" ht="12.75" customHeight="1" x14ac:dyDescent="0.2">
      <c r="A14" s="54">
        <v>0</v>
      </c>
      <c r="B14" s="52"/>
      <c r="C14" s="51">
        <f t="shared" si="0"/>
        <v>4</v>
      </c>
      <c r="D14" s="55" t="s">
        <v>9</v>
      </c>
      <c r="E14" s="56"/>
      <c r="F14" s="51">
        <v>0</v>
      </c>
      <c r="G14" s="52"/>
      <c r="H14" s="55">
        <v>0</v>
      </c>
      <c r="I14" s="50"/>
    </row>
    <row r="15" spans="1:9" s="8" customFormat="1" ht="12.75" customHeight="1" x14ac:dyDescent="0.2">
      <c r="A15" s="63">
        <f>[2]Sheet1!$L$44</f>
        <v>73225.399999999994</v>
      </c>
      <c r="B15" s="70"/>
      <c r="C15" s="51">
        <f>+C14+1</f>
        <v>5</v>
      </c>
      <c r="D15" s="55" t="s">
        <v>8</v>
      </c>
      <c r="E15" s="56"/>
      <c r="F15" s="59">
        <f>[2]S5000!$F$43</f>
        <v>31200</v>
      </c>
      <c r="G15" s="70"/>
      <c r="H15" s="60">
        <f>[2]S5000!$R$43</f>
        <v>31580</v>
      </c>
      <c r="I15" s="69"/>
    </row>
    <row r="16" spans="1:9" s="8" customFormat="1" ht="12.75" customHeight="1" x14ac:dyDescent="0.2">
      <c r="A16" s="54"/>
      <c r="B16" s="70">
        <f>SUM(A11:A15)</f>
        <v>152837.28</v>
      </c>
      <c r="C16" s="51">
        <f t="shared" si="0"/>
        <v>6</v>
      </c>
      <c r="D16" s="57" t="s">
        <v>4</v>
      </c>
      <c r="E16" s="56"/>
      <c r="F16" s="51"/>
      <c r="G16" s="70">
        <f>SUM(F11:F15)</f>
        <v>115320</v>
      </c>
      <c r="H16" s="55"/>
      <c r="I16" s="69">
        <f>SUM(H11:H15)</f>
        <v>114410</v>
      </c>
    </row>
    <row r="17" spans="1:9" s="8" customFormat="1" ht="12.75" customHeight="1" x14ac:dyDescent="0.2">
      <c r="A17" s="54"/>
      <c r="B17" s="70">
        <f>-[2]Sheet1!$L$55</f>
        <v>22803.7</v>
      </c>
      <c r="C17" s="51">
        <f t="shared" si="0"/>
        <v>7</v>
      </c>
      <c r="D17" s="57" t="s">
        <v>3</v>
      </c>
      <c r="E17" s="56"/>
      <c r="F17" s="51"/>
      <c r="G17" s="70">
        <f>-[2]S5000!$F$37</f>
        <v>18100</v>
      </c>
      <c r="H17" s="55"/>
      <c r="I17" s="69">
        <f>-[2]S5000!$R$37</f>
        <v>18100</v>
      </c>
    </row>
    <row r="18" spans="1:9" s="8" customFormat="1" ht="12.75" customHeight="1" x14ac:dyDescent="0.2">
      <c r="A18" s="68"/>
      <c r="B18" s="66">
        <f>B16-B17</f>
        <v>130033.58</v>
      </c>
      <c r="C18" s="65">
        <f t="shared" si="0"/>
        <v>8</v>
      </c>
      <c r="D18" s="67" t="s">
        <v>1</v>
      </c>
      <c r="E18" s="48"/>
      <c r="F18" s="65"/>
      <c r="G18" s="66">
        <f>G16-G17</f>
        <v>97220</v>
      </c>
      <c r="H18" s="72"/>
      <c r="I18" s="64">
        <f>I16-I17</f>
        <v>96310</v>
      </c>
    </row>
    <row r="19" spans="1:9" s="8" customFormat="1" ht="12.75" customHeight="1" x14ac:dyDescent="0.2">
      <c r="A19" s="63"/>
      <c r="B19" s="62"/>
      <c r="C19" s="59"/>
      <c r="D19" s="61" t="s">
        <v>0</v>
      </c>
      <c r="E19" s="102"/>
      <c r="F19" s="59"/>
      <c r="G19" s="62"/>
      <c r="H19" s="60"/>
      <c r="I19" s="58"/>
    </row>
    <row r="20" spans="1:9" ht="12.75" customHeight="1" x14ac:dyDescent="0.2">
      <c r="A20" s="54"/>
      <c r="B20" s="52"/>
      <c r="C20" s="51"/>
      <c r="D20" s="55"/>
      <c r="E20" s="56"/>
      <c r="F20" s="51"/>
      <c r="G20" s="52"/>
      <c r="H20" s="55"/>
      <c r="I20" s="50"/>
    </row>
    <row r="21" spans="1:9" ht="12.75" customHeight="1" x14ac:dyDescent="0.2">
      <c r="A21" s="54"/>
      <c r="B21" s="52"/>
      <c r="C21" s="51"/>
      <c r="D21" s="57" t="s">
        <v>13</v>
      </c>
      <c r="E21" s="49" t="s">
        <v>40</v>
      </c>
      <c r="F21" s="51"/>
      <c r="G21" s="52"/>
      <c r="H21" s="55"/>
      <c r="I21" s="50"/>
    </row>
    <row r="22" spans="1:9" ht="12.75" customHeight="1" x14ac:dyDescent="0.2">
      <c r="A22" s="54">
        <f>[3]Sheet1!$L$12</f>
        <v>28863.35</v>
      </c>
      <c r="B22" s="52"/>
      <c r="C22" s="51">
        <f>C18+1</f>
        <v>9</v>
      </c>
      <c r="D22" s="55" t="s">
        <v>6</v>
      </c>
      <c r="E22" s="56"/>
      <c r="F22" s="51">
        <f>SUM([3]S5010!$F$7:$F$13)</f>
        <v>40500</v>
      </c>
      <c r="G22" s="52"/>
      <c r="H22" s="55">
        <f>SUM([3]S5010!$Q$7:$Q$13)</f>
        <v>41320</v>
      </c>
      <c r="I22" s="50"/>
    </row>
    <row r="23" spans="1:9" ht="12.75" customHeight="1" x14ac:dyDescent="0.2">
      <c r="A23" s="54">
        <f>[3]Sheet1!$L$20</f>
        <v>32974.769999999997</v>
      </c>
      <c r="B23" s="52"/>
      <c r="C23" s="51">
        <f>C22+1</f>
        <v>10</v>
      </c>
      <c r="D23" s="55" t="s">
        <v>2</v>
      </c>
      <c r="E23" s="56"/>
      <c r="F23" s="51">
        <f>SUM([3]S5010!$F$14:$F$18)</f>
        <v>37620</v>
      </c>
      <c r="G23" s="52"/>
      <c r="H23" s="55">
        <f>SUM([3]S5010!$Q$14:$Q$18)</f>
        <v>37620</v>
      </c>
      <c r="I23" s="50"/>
    </row>
    <row r="24" spans="1:9" ht="12.75" customHeight="1" x14ac:dyDescent="0.2">
      <c r="A24" s="54">
        <f>+[4]Sheet1!$B$18</f>
        <v>0</v>
      </c>
      <c r="B24" s="52"/>
      <c r="C24" s="51">
        <f>C23+1</f>
        <v>11</v>
      </c>
      <c r="D24" s="55" t="s">
        <v>9</v>
      </c>
      <c r="E24" s="56"/>
      <c r="F24" s="51">
        <f>[3]S5010!$F$19</f>
        <v>200</v>
      </c>
      <c r="G24" s="52"/>
      <c r="H24" s="55">
        <f>[3]S5010!$Q$19</f>
        <v>200</v>
      </c>
      <c r="I24" s="50"/>
    </row>
    <row r="25" spans="1:9" ht="12.75" customHeight="1" x14ac:dyDescent="0.2">
      <c r="A25" s="63">
        <f>[3]Sheet1!$L$32</f>
        <v>153497.33000000002</v>
      </c>
      <c r="B25" s="70"/>
      <c r="C25" s="51">
        <f t="shared" ref="C25:C28" si="1">C24+1</f>
        <v>12</v>
      </c>
      <c r="D25" s="55" t="s">
        <v>8</v>
      </c>
      <c r="E25" s="56"/>
      <c r="F25" s="59">
        <f>[3]S5010!$F$33</f>
        <v>65380</v>
      </c>
      <c r="G25" s="70"/>
      <c r="H25" s="60">
        <f>[3]S5010!$Q$33</f>
        <v>50000</v>
      </c>
      <c r="I25" s="69"/>
    </row>
    <row r="26" spans="1:9" ht="12.75" customHeight="1" x14ac:dyDescent="0.2">
      <c r="A26" s="54"/>
      <c r="B26" s="70">
        <f>SUM(A22:A25)</f>
        <v>215335.45</v>
      </c>
      <c r="C26" s="51">
        <f t="shared" si="1"/>
        <v>13</v>
      </c>
      <c r="D26" s="57" t="s">
        <v>4</v>
      </c>
      <c r="E26" s="56"/>
      <c r="F26" s="51"/>
      <c r="G26" s="70">
        <f>SUM(F22:F25)</f>
        <v>143700</v>
      </c>
      <c r="H26" s="55"/>
      <c r="I26" s="69">
        <f>SUM(H22:H25)</f>
        <v>129140</v>
      </c>
    </row>
    <row r="27" spans="1:9" ht="12.75" customHeight="1" x14ac:dyDescent="0.2">
      <c r="A27" s="54"/>
      <c r="B27" s="70">
        <f>-[3]Sheet1!$L$42</f>
        <v>1074.06</v>
      </c>
      <c r="C27" s="51">
        <f t="shared" si="1"/>
        <v>14</v>
      </c>
      <c r="D27" s="57" t="s">
        <v>3</v>
      </c>
      <c r="E27" s="56"/>
      <c r="F27" s="51"/>
      <c r="G27" s="70">
        <f>-[4]Sheet1!$E$25</f>
        <v>790</v>
      </c>
      <c r="H27" s="55"/>
      <c r="I27" s="69">
        <f>-[4]Sheet1!$P$25</f>
        <v>0</v>
      </c>
    </row>
    <row r="28" spans="1:9" ht="12.75" customHeight="1" x14ac:dyDescent="0.2">
      <c r="A28" s="68"/>
      <c r="B28" s="66">
        <f>B26-B27</f>
        <v>214261.39</v>
      </c>
      <c r="C28" s="51">
        <f t="shared" si="1"/>
        <v>15</v>
      </c>
      <c r="D28" s="67" t="s">
        <v>1</v>
      </c>
      <c r="E28" s="48"/>
      <c r="F28" s="65"/>
      <c r="G28" s="66">
        <f>G26-G27</f>
        <v>142910</v>
      </c>
      <c r="H28" s="72"/>
      <c r="I28" s="64">
        <f>I26-I27</f>
        <v>129140</v>
      </c>
    </row>
    <row r="29" spans="1:9" ht="12.75" customHeight="1" x14ac:dyDescent="0.2">
      <c r="A29" s="63"/>
      <c r="B29" s="62"/>
      <c r="C29" s="59"/>
      <c r="D29" s="61" t="s">
        <v>0</v>
      </c>
      <c r="E29" s="102"/>
      <c r="F29" s="59"/>
      <c r="G29" s="62"/>
      <c r="H29" s="60"/>
      <c r="I29" s="58"/>
    </row>
    <row r="30" spans="1:9" s="8" customFormat="1" ht="12.75" customHeight="1" x14ac:dyDescent="0.2">
      <c r="A30" s="54"/>
      <c r="B30" s="52"/>
      <c r="C30" s="51"/>
      <c r="D30" s="57"/>
      <c r="E30" s="56"/>
      <c r="F30" s="51"/>
      <c r="G30" s="52"/>
      <c r="H30" s="51"/>
      <c r="I30" s="50"/>
    </row>
    <row r="31" spans="1:9" s="8" customFormat="1" ht="12.75" customHeight="1" x14ac:dyDescent="0.2">
      <c r="A31" s="54"/>
      <c r="B31" s="52"/>
      <c r="C31" s="51"/>
      <c r="D31" s="57" t="s">
        <v>12</v>
      </c>
      <c r="E31" s="49" t="s">
        <v>41</v>
      </c>
      <c r="F31" s="51"/>
      <c r="G31" s="52"/>
      <c r="H31" s="51"/>
      <c r="I31" s="50"/>
    </row>
    <row r="32" spans="1:9" s="8" customFormat="1" ht="12.75" customHeight="1" x14ac:dyDescent="0.2">
      <c r="A32" s="54">
        <f>[5]Sheet4!$L$17</f>
        <v>25073.469999999998</v>
      </c>
      <c r="B32" s="52"/>
      <c r="C32" s="51">
        <f>C28+1</f>
        <v>16</v>
      </c>
      <c r="D32" s="55" t="s">
        <v>6</v>
      </c>
      <c r="E32" s="56"/>
      <c r="F32" s="51">
        <f>SUM([5]S5050!$F$7:$F$16)</f>
        <v>22390</v>
      </c>
      <c r="G32" s="52"/>
      <c r="H32" s="51">
        <f>SUM([5]S5050!$Q$7:$Q$16)</f>
        <v>28630</v>
      </c>
      <c r="I32" s="50"/>
    </row>
    <row r="33" spans="1:9" s="8" customFormat="1" ht="12.75" customHeight="1" x14ac:dyDescent="0.2">
      <c r="A33" s="54">
        <f>+[6]Sheet1!$B$16</f>
        <v>0</v>
      </c>
      <c r="B33" s="52"/>
      <c r="C33" s="51">
        <f t="shared" ref="C33:C39" si="2">C32+1</f>
        <v>17</v>
      </c>
      <c r="D33" s="55" t="s">
        <v>10</v>
      </c>
      <c r="E33" s="56"/>
      <c r="F33" s="51">
        <f>[5]S5050!$F$17</f>
        <v>70</v>
      </c>
      <c r="G33" s="52"/>
      <c r="H33" s="51">
        <f>[5]S5050!$Q$17</f>
        <v>70</v>
      </c>
      <c r="I33" s="50"/>
    </row>
    <row r="34" spans="1:9" s="8" customFormat="1" ht="12.75" customHeight="1" x14ac:dyDescent="0.2">
      <c r="A34" s="54">
        <f>[5]Sheet4!$L$26</f>
        <v>2888.48</v>
      </c>
      <c r="B34" s="52"/>
      <c r="C34" s="51">
        <f t="shared" si="2"/>
        <v>18</v>
      </c>
      <c r="D34" s="55" t="s">
        <v>2</v>
      </c>
      <c r="E34" s="56"/>
      <c r="F34" s="51">
        <f>SUM([5]S5050!$F$18:$F$19)</f>
        <v>590</v>
      </c>
      <c r="G34" s="52"/>
      <c r="H34" s="51">
        <f>[5]S5050!$Q$19</f>
        <v>20590</v>
      </c>
      <c r="I34" s="50"/>
    </row>
    <row r="35" spans="1:9" s="8" customFormat="1" ht="12.75" customHeight="1" x14ac:dyDescent="0.2">
      <c r="A35" s="54">
        <f>+[6]Sheet1!$B$19</f>
        <v>0</v>
      </c>
      <c r="B35" s="52"/>
      <c r="C35" s="51">
        <f t="shared" si="2"/>
        <v>19</v>
      </c>
      <c r="D35" s="55" t="s">
        <v>9</v>
      </c>
      <c r="E35" s="56"/>
      <c r="F35" s="51">
        <f>[5]S5050!$F$20</f>
        <v>120</v>
      </c>
      <c r="G35" s="52"/>
      <c r="H35" s="51">
        <f>[5]S5050!$Q$20</f>
        <v>120</v>
      </c>
      <c r="I35" s="50"/>
    </row>
    <row r="36" spans="1:9" s="8" customFormat="1" ht="12.75" customHeight="1" x14ac:dyDescent="0.2">
      <c r="A36" s="63">
        <f>[5]Sheet4!$L$38</f>
        <v>-12900.380000000001</v>
      </c>
      <c r="B36" s="52"/>
      <c r="C36" s="51">
        <f t="shared" si="2"/>
        <v>20</v>
      </c>
      <c r="D36" s="55" t="s">
        <v>8</v>
      </c>
      <c r="E36" s="56"/>
      <c r="F36" s="59">
        <f>[5]S5050!$F$38</f>
        <v>5880</v>
      </c>
      <c r="G36" s="52"/>
      <c r="H36" s="51">
        <f>[5]S5050!$Q$38</f>
        <v>4330</v>
      </c>
      <c r="I36" s="50"/>
    </row>
    <row r="37" spans="1:9" s="8" customFormat="1" ht="12.75" customHeight="1" x14ac:dyDescent="0.2">
      <c r="A37" s="54"/>
      <c r="B37" s="70">
        <f>SUM(A32:A36)</f>
        <v>15061.569999999996</v>
      </c>
      <c r="C37" s="51">
        <f t="shared" si="2"/>
        <v>21</v>
      </c>
      <c r="D37" s="57" t="s">
        <v>4</v>
      </c>
      <c r="E37" s="56"/>
      <c r="F37" s="51"/>
      <c r="G37" s="70">
        <f>SUM(F32:F36)</f>
        <v>29050</v>
      </c>
      <c r="H37" s="55"/>
      <c r="I37" s="69">
        <f>SUM(H32:H36)</f>
        <v>53740</v>
      </c>
    </row>
    <row r="38" spans="1:9" s="8" customFormat="1" ht="12.75" customHeight="1" x14ac:dyDescent="0.2">
      <c r="A38" s="54"/>
      <c r="B38" s="70">
        <f>-[5]Sheet4!$L$51</f>
        <v>83989.3</v>
      </c>
      <c r="C38" s="51">
        <f t="shared" si="2"/>
        <v>22</v>
      </c>
      <c r="D38" s="57" t="s">
        <v>3</v>
      </c>
      <c r="E38" s="56"/>
      <c r="F38" s="51"/>
      <c r="G38" s="70">
        <f>-[5]S5050!$F$32</f>
        <v>106160</v>
      </c>
      <c r="H38" s="55"/>
      <c r="I38" s="69">
        <f>-[5]S5050!$Q$32</f>
        <v>112990</v>
      </c>
    </row>
    <row r="39" spans="1:9" ht="12.75" customHeight="1" x14ac:dyDescent="0.2">
      <c r="A39" s="68"/>
      <c r="B39" s="66">
        <f>B37-B38</f>
        <v>-68927.73000000001</v>
      </c>
      <c r="C39" s="51">
        <f t="shared" si="2"/>
        <v>23</v>
      </c>
      <c r="D39" s="67" t="s">
        <v>1</v>
      </c>
      <c r="E39" s="48"/>
      <c r="F39" s="65"/>
      <c r="G39" s="66">
        <f>G37-G38</f>
        <v>-77110</v>
      </c>
      <c r="H39" s="72"/>
      <c r="I39" s="64">
        <f>I37-I38</f>
        <v>-59250</v>
      </c>
    </row>
    <row r="40" spans="1:9" ht="12.75" customHeight="1" x14ac:dyDescent="0.2">
      <c r="A40" s="63"/>
      <c r="B40" s="62"/>
      <c r="C40" s="59"/>
      <c r="D40" s="61" t="s">
        <v>0</v>
      </c>
      <c r="E40" s="102"/>
      <c r="F40" s="59"/>
      <c r="G40" s="62"/>
      <c r="H40" s="60"/>
      <c r="I40" s="58"/>
    </row>
    <row r="41" spans="1:9" s="8" customFormat="1" ht="12.75" customHeight="1" x14ac:dyDescent="0.2">
      <c r="A41" s="90"/>
      <c r="B41" s="91"/>
      <c r="C41" s="92"/>
      <c r="D41" s="95"/>
      <c r="E41" s="103"/>
      <c r="F41" s="92"/>
      <c r="G41" s="91"/>
      <c r="H41" s="93"/>
      <c r="I41" s="94"/>
    </row>
    <row r="42" spans="1:9" s="8" customFormat="1" ht="12.75" customHeight="1" x14ac:dyDescent="0.2">
      <c r="A42" s="54"/>
      <c r="B42" s="52"/>
      <c r="C42" s="51"/>
      <c r="D42" s="57" t="s">
        <v>7</v>
      </c>
      <c r="E42" s="49" t="s">
        <v>42</v>
      </c>
      <c r="F42" s="51"/>
      <c r="G42" s="52"/>
      <c r="H42" s="55"/>
      <c r="I42" s="50"/>
    </row>
    <row r="43" spans="1:9" s="8" customFormat="1" ht="12.75" customHeight="1" x14ac:dyDescent="0.2">
      <c r="A43" s="54">
        <f>[7]Sheet1!$L$10</f>
        <v>1132.6299999999999</v>
      </c>
      <c r="B43" s="52"/>
      <c r="C43" s="51">
        <f>C39+1</f>
        <v>24</v>
      </c>
      <c r="D43" s="55" t="s">
        <v>6</v>
      </c>
      <c r="E43" s="56"/>
      <c r="F43" s="51">
        <f>SUM([7]S5060!$F$7:$F$9)</f>
        <v>2500</v>
      </c>
      <c r="G43" s="52"/>
      <c r="H43" s="55">
        <f>SUM([7]S5060!$R$7:$R$9)</f>
        <v>2500</v>
      </c>
      <c r="I43" s="50"/>
    </row>
    <row r="44" spans="1:9" s="8" customFormat="1" ht="12.75" customHeight="1" x14ac:dyDescent="0.2">
      <c r="A44" s="54"/>
      <c r="B44" s="52"/>
      <c r="C44" s="51">
        <f>C43+1</f>
        <v>25</v>
      </c>
      <c r="D44" s="55" t="s">
        <v>2</v>
      </c>
      <c r="E44" s="56"/>
      <c r="F44" s="51">
        <f>[7]S5060!$F$10</f>
        <v>20</v>
      </c>
      <c r="G44" s="52"/>
      <c r="H44" s="55">
        <f>[7]S5060!$R$10</f>
        <v>20</v>
      </c>
      <c r="I44" s="50"/>
    </row>
    <row r="45" spans="1:9" s="8" customFormat="1" ht="12.75" customHeight="1" x14ac:dyDescent="0.2">
      <c r="A45" s="68"/>
      <c r="B45" s="70">
        <f>SUM(A43:A44)</f>
        <v>1132.6299999999999</v>
      </c>
      <c r="C45" s="51">
        <f t="shared" ref="C45:C47" si="3">C44+1</f>
        <v>26</v>
      </c>
      <c r="D45" s="57" t="s">
        <v>4</v>
      </c>
      <c r="E45" s="56"/>
      <c r="F45" s="65"/>
      <c r="G45" s="70">
        <f>SUM(F43:F44)</f>
        <v>2520</v>
      </c>
      <c r="H45" s="72"/>
      <c r="I45" s="69">
        <f>SUM(H43:H44)</f>
        <v>2520</v>
      </c>
    </row>
    <row r="46" spans="1:9" s="8" customFormat="1" ht="12.75" customHeight="1" x14ac:dyDescent="0.2">
      <c r="A46" s="54"/>
      <c r="B46" s="70">
        <f>-[7]Sheet1!$L$25</f>
        <v>5057.97</v>
      </c>
      <c r="C46" s="51">
        <f t="shared" si="3"/>
        <v>27</v>
      </c>
      <c r="D46" s="57" t="s">
        <v>3</v>
      </c>
      <c r="E46" s="56"/>
      <c r="F46" s="51"/>
      <c r="G46" s="70">
        <f>-[7]S5060!$F$16</f>
        <v>5370</v>
      </c>
      <c r="H46" s="55"/>
      <c r="I46" s="69">
        <f>-[7]S5060!$R$16</f>
        <v>5370</v>
      </c>
    </row>
    <row r="47" spans="1:9" ht="12.75" customHeight="1" x14ac:dyDescent="0.2">
      <c r="A47" s="68"/>
      <c r="B47" s="66">
        <f>B45-B46</f>
        <v>-3925.34</v>
      </c>
      <c r="C47" s="51">
        <f t="shared" si="3"/>
        <v>28</v>
      </c>
      <c r="D47" s="67" t="s">
        <v>1</v>
      </c>
      <c r="E47" s="48"/>
      <c r="F47" s="65"/>
      <c r="G47" s="66">
        <f>G45-G46</f>
        <v>-2850</v>
      </c>
      <c r="H47" s="72"/>
      <c r="I47" s="64">
        <f>I45-I46</f>
        <v>-2850</v>
      </c>
    </row>
    <row r="48" spans="1:9" ht="12.75" customHeight="1" x14ac:dyDescent="0.2">
      <c r="A48" s="63"/>
      <c r="B48" s="62"/>
      <c r="C48" s="59"/>
      <c r="D48" s="61" t="s">
        <v>0</v>
      </c>
      <c r="E48" s="102"/>
      <c r="F48" s="59"/>
      <c r="G48" s="62"/>
      <c r="H48" s="60"/>
      <c r="I48" s="58"/>
    </row>
    <row r="49" spans="1:9" ht="12.75" customHeight="1" x14ac:dyDescent="0.2">
      <c r="A49" s="54"/>
      <c r="B49" s="52"/>
      <c r="C49" s="51"/>
      <c r="D49" s="55"/>
      <c r="E49" s="76"/>
      <c r="F49" s="51"/>
      <c r="G49" s="52"/>
      <c r="H49" s="55"/>
      <c r="I49" s="50"/>
    </row>
    <row r="50" spans="1:9" ht="12.75" customHeight="1" x14ac:dyDescent="0.2">
      <c r="A50" s="54"/>
      <c r="B50" s="52"/>
      <c r="C50" s="51"/>
      <c r="D50" s="57" t="s">
        <v>33</v>
      </c>
      <c r="E50" s="104" t="s">
        <v>43</v>
      </c>
      <c r="F50" s="51"/>
      <c r="G50" s="52"/>
      <c r="H50" s="55"/>
      <c r="I50" s="50"/>
    </row>
    <row r="51" spans="1:9" ht="12.75" customHeight="1" x14ac:dyDescent="0.2">
      <c r="A51" s="63">
        <f>[8]Sheet1!$L$9</f>
        <v>15111.44</v>
      </c>
      <c r="B51" s="52"/>
      <c r="C51" s="51">
        <f>C47+1</f>
        <v>29</v>
      </c>
      <c r="D51" s="55" t="s">
        <v>6</v>
      </c>
      <c r="E51" s="76"/>
      <c r="F51" s="59">
        <f>[8]S5070!$F$7+[8]S5070!$F$8</f>
        <v>19800</v>
      </c>
      <c r="G51" s="52"/>
      <c r="H51" s="60">
        <f>[8]S5070!$R$10</f>
        <v>19800</v>
      </c>
      <c r="I51" s="50"/>
    </row>
    <row r="52" spans="1:9" ht="12.75" customHeight="1" x14ac:dyDescent="0.2">
      <c r="A52" s="54"/>
      <c r="B52" s="70">
        <f>SUM(A51)</f>
        <v>15111.44</v>
      </c>
      <c r="C52" s="51">
        <f>C51+1</f>
        <v>30</v>
      </c>
      <c r="D52" s="57" t="s">
        <v>4</v>
      </c>
      <c r="E52" s="76"/>
      <c r="F52" s="51"/>
      <c r="G52" s="70">
        <f>SUM(F51)</f>
        <v>19800</v>
      </c>
      <c r="H52" s="55"/>
      <c r="I52" s="69">
        <f>SUM(H51)</f>
        <v>19800</v>
      </c>
    </row>
    <row r="53" spans="1:9" ht="12.75" customHeight="1" x14ac:dyDescent="0.2">
      <c r="A53" s="54"/>
      <c r="B53" s="70">
        <v>0</v>
      </c>
      <c r="C53" s="51">
        <f>+C52+1</f>
        <v>31</v>
      </c>
      <c r="D53" s="57" t="s">
        <v>32</v>
      </c>
      <c r="E53" s="76"/>
      <c r="F53" s="51"/>
      <c r="G53" s="70">
        <v>0</v>
      </c>
      <c r="H53" s="55"/>
      <c r="I53" s="69">
        <v>0</v>
      </c>
    </row>
    <row r="54" spans="1:9" ht="12.75" customHeight="1" x14ac:dyDescent="0.2">
      <c r="A54" s="68"/>
      <c r="B54" s="66">
        <f>+B52-B53</f>
        <v>15111.44</v>
      </c>
      <c r="C54" s="65">
        <f>C53+1</f>
        <v>32</v>
      </c>
      <c r="D54" s="67" t="s">
        <v>1</v>
      </c>
      <c r="E54" s="105"/>
      <c r="F54" s="65"/>
      <c r="G54" s="66">
        <f>+G52-G53</f>
        <v>19800</v>
      </c>
      <c r="H54" s="72"/>
      <c r="I54" s="64">
        <f>+I52-I53</f>
        <v>19800</v>
      </c>
    </row>
    <row r="55" spans="1:9" ht="12.75" customHeight="1" x14ac:dyDescent="0.2">
      <c r="A55" s="63"/>
      <c r="B55" s="62"/>
      <c r="C55" s="59"/>
      <c r="D55" s="61" t="s">
        <v>0</v>
      </c>
      <c r="E55" s="81"/>
      <c r="F55" s="60"/>
      <c r="G55" s="60"/>
      <c r="H55" s="59"/>
      <c r="I55" s="58"/>
    </row>
    <row r="56" spans="1:9" ht="12.75" customHeight="1" thickBot="1" x14ac:dyDescent="0.25">
      <c r="A56" s="96"/>
      <c r="B56" s="97"/>
      <c r="C56" s="98"/>
      <c r="D56" s="99"/>
      <c r="E56" s="100"/>
      <c r="F56" s="99"/>
      <c r="G56" s="99"/>
      <c r="H56" s="98"/>
      <c r="I56" s="101"/>
    </row>
    <row r="57" spans="1:9" ht="12.75" customHeight="1" x14ac:dyDescent="0.2">
      <c r="A57" s="31"/>
      <c r="B57" s="31"/>
      <c r="C57" s="31"/>
      <c r="D57" s="31"/>
      <c r="E57" s="33"/>
      <c r="F57" s="31"/>
      <c r="G57" s="31"/>
      <c r="H57" s="31"/>
      <c r="I57" s="31"/>
    </row>
    <row r="58" spans="1:9" ht="12.75" customHeight="1" x14ac:dyDescent="0.2">
      <c r="A58" s="34"/>
      <c r="B58" s="34"/>
      <c r="C58" s="34"/>
      <c r="D58" s="34"/>
      <c r="E58" s="35"/>
      <c r="F58" s="34"/>
      <c r="G58" s="34"/>
      <c r="H58" s="34"/>
      <c r="I58" s="34"/>
    </row>
    <row r="59" spans="1:9" ht="12.75" customHeight="1" x14ac:dyDescent="0.2">
      <c r="A59" s="34"/>
      <c r="B59" s="47"/>
      <c r="C59" s="34"/>
      <c r="D59" s="34"/>
      <c r="E59" s="35"/>
      <c r="F59" s="34"/>
      <c r="G59" s="47"/>
      <c r="H59" s="34"/>
      <c r="I59" s="47"/>
    </row>
    <row r="60" spans="1:9" ht="12.75" customHeight="1" x14ac:dyDescent="0.2">
      <c r="A60" s="34"/>
      <c r="B60" s="34"/>
      <c r="C60" s="34"/>
      <c r="D60" s="34"/>
      <c r="E60" s="35"/>
      <c r="F60" s="34"/>
      <c r="G60" s="34"/>
      <c r="H60" s="34"/>
      <c r="I60" s="34"/>
    </row>
    <row r="61" spans="1:9" ht="12.75" customHeight="1" x14ac:dyDescent="0.2">
      <c r="A61" s="34"/>
      <c r="B61" s="34"/>
      <c r="C61" s="34"/>
      <c r="D61" s="34"/>
      <c r="E61" s="35"/>
      <c r="F61" s="34"/>
      <c r="G61" s="34"/>
      <c r="H61" s="34"/>
      <c r="I61" s="34"/>
    </row>
    <row r="62" spans="1:9" ht="12.75" customHeight="1" x14ac:dyDescent="0.2">
      <c r="A62" s="34"/>
      <c r="B62" s="34"/>
      <c r="C62" s="34"/>
      <c r="D62" s="34"/>
      <c r="E62" s="35"/>
      <c r="F62" s="34"/>
      <c r="G62" s="34"/>
      <c r="H62" s="34"/>
      <c r="I62" s="34"/>
    </row>
    <row r="63" spans="1:9" ht="12.75" customHeight="1" x14ac:dyDescent="0.2">
      <c r="A63" s="34"/>
      <c r="B63" s="34"/>
      <c r="C63" s="34"/>
      <c r="D63" s="34"/>
      <c r="E63" s="35"/>
      <c r="F63" s="34"/>
      <c r="G63" s="34"/>
      <c r="H63" s="34"/>
      <c r="I63" s="34"/>
    </row>
    <row r="64" spans="1:9" ht="12.75" customHeight="1" x14ac:dyDescent="0.2">
      <c r="A64" s="34"/>
      <c r="B64" s="34"/>
      <c r="C64" s="34"/>
      <c r="D64" s="34"/>
      <c r="E64" s="35"/>
      <c r="F64" s="34"/>
      <c r="G64" s="34"/>
      <c r="H64" s="34"/>
      <c r="I64" s="34"/>
    </row>
    <row r="65" spans="1:9" ht="12.75" customHeight="1" x14ac:dyDescent="0.2">
      <c r="A65" s="27"/>
      <c r="B65" s="27"/>
      <c r="C65" s="27"/>
      <c r="D65" s="27"/>
      <c r="E65" s="28"/>
      <c r="F65" s="27"/>
      <c r="G65" s="27"/>
      <c r="H65" s="27"/>
      <c r="I65" s="27"/>
    </row>
    <row r="66" spans="1:9" ht="12.75" customHeight="1" x14ac:dyDescent="0.2">
      <c r="A66" s="27"/>
      <c r="B66" s="27"/>
      <c r="C66" s="27"/>
      <c r="D66" s="27"/>
      <c r="E66" s="28"/>
      <c r="F66" s="27"/>
      <c r="G66" s="27"/>
      <c r="H66" s="27"/>
      <c r="I66" s="27"/>
    </row>
    <row r="67" spans="1:9" ht="12.75" customHeight="1" x14ac:dyDescent="0.2">
      <c r="A67" s="27"/>
      <c r="B67" s="27"/>
      <c r="C67" s="27"/>
      <c r="D67" s="27"/>
      <c r="E67" s="28"/>
      <c r="F67" s="27"/>
      <c r="G67" s="27"/>
      <c r="H67" s="27"/>
      <c r="I67" s="27"/>
    </row>
    <row r="68" spans="1:9" ht="12.75" customHeight="1" x14ac:dyDescent="0.2">
      <c r="A68" s="27"/>
      <c r="B68" s="27"/>
      <c r="C68" s="27"/>
      <c r="D68" s="27"/>
      <c r="E68" s="28"/>
      <c r="F68" s="27"/>
      <c r="G68" s="27"/>
      <c r="H68" s="27"/>
      <c r="I68" s="27"/>
    </row>
    <row r="69" spans="1:9" ht="12.75" customHeight="1" x14ac:dyDescent="0.2">
      <c r="A69" s="27"/>
      <c r="B69" s="27"/>
      <c r="C69" s="27"/>
      <c r="D69" s="27"/>
      <c r="E69" s="28"/>
      <c r="F69" s="27"/>
      <c r="G69" s="27"/>
      <c r="H69" s="27"/>
      <c r="I69" s="27"/>
    </row>
    <row r="70" spans="1:9" ht="12.75" customHeight="1" x14ac:dyDescent="0.2">
      <c r="A70" s="27"/>
      <c r="B70" s="27"/>
      <c r="C70" s="27"/>
      <c r="D70" s="27"/>
      <c r="E70" s="28"/>
      <c r="F70" s="27"/>
      <c r="G70" s="27"/>
      <c r="H70" s="27"/>
      <c r="I70" s="27"/>
    </row>
    <row r="71" spans="1:9" ht="12.75" customHeight="1" x14ac:dyDescent="0.2">
      <c r="A71" s="27"/>
      <c r="B71" s="27"/>
      <c r="C71" s="27"/>
      <c r="D71" s="27"/>
      <c r="E71" s="28"/>
      <c r="F71" s="27"/>
      <c r="G71" s="27"/>
      <c r="H71" s="27"/>
      <c r="I71" s="27"/>
    </row>
    <row r="72" spans="1:9" ht="12.75" customHeight="1" x14ac:dyDescent="0.2">
      <c r="A72" s="27"/>
      <c r="B72" s="27"/>
      <c r="C72" s="27"/>
      <c r="D72" s="27"/>
      <c r="E72" s="28"/>
      <c r="F72" s="27"/>
      <c r="G72" s="27"/>
      <c r="H72" s="27"/>
      <c r="I72" s="27"/>
    </row>
    <row r="73" spans="1:9" ht="12.75" customHeight="1" x14ac:dyDescent="0.2">
      <c r="A73" s="27"/>
      <c r="B73" s="27"/>
      <c r="C73" s="27"/>
      <c r="D73" s="27"/>
      <c r="E73" s="28"/>
      <c r="F73" s="27"/>
      <c r="G73" s="27"/>
      <c r="H73" s="27"/>
      <c r="I73" s="27"/>
    </row>
    <row r="74" spans="1:9" ht="12.75" customHeight="1" x14ac:dyDescent="0.2">
      <c r="A74" s="27"/>
      <c r="B74" s="27"/>
      <c r="C74" s="27"/>
      <c r="D74" s="27"/>
      <c r="E74" s="28"/>
      <c r="F74" s="27"/>
      <c r="G74" s="27"/>
      <c r="H74" s="27"/>
      <c r="I74" s="27"/>
    </row>
    <row r="75" spans="1:9" ht="12.75" customHeight="1" x14ac:dyDescent="0.2">
      <c r="A75" s="27"/>
      <c r="B75" s="27"/>
      <c r="C75" s="27"/>
      <c r="D75" s="27"/>
      <c r="E75" s="28"/>
      <c r="F75" s="27"/>
      <c r="G75" s="27"/>
      <c r="H75" s="27"/>
      <c r="I75" s="27"/>
    </row>
    <row r="76" spans="1:9" ht="12.75" customHeight="1" x14ac:dyDescent="0.2">
      <c r="A76" s="27"/>
      <c r="B76" s="27"/>
      <c r="C76" s="27"/>
      <c r="D76" s="27"/>
      <c r="E76" s="28"/>
      <c r="F76" s="27"/>
      <c r="G76" s="27"/>
      <c r="H76" s="27"/>
      <c r="I76" s="27"/>
    </row>
    <row r="77" spans="1:9" ht="12.75" customHeight="1" x14ac:dyDescent="0.2">
      <c r="A77" s="27"/>
      <c r="B77" s="27"/>
      <c r="C77" s="27"/>
      <c r="D77" s="27"/>
      <c r="E77" s="28"/>
      <c r="F77" s="27"/>
      <c r="G77" s="27"/>
      <c r="H77" s="27"/>
      <c r="I77" s="27"/>
    </row>
    <row r="78" spans="1:9" ht="12.75" customHeight="1" x14ac:dyDescent="0.2">
      <c r="A78" s="27"/>
      <c r="B78" s="27"/>
      <c r="C78" s="27"/>
      <c r="D78" s="27"/>
      <c r="E78" s="28"/>
      <c r="F78" s="27"/>
      <c r="G78" s="27"/>
      <c r="H78" s="27"/>
      <c r="I78" s="27"/>
    </row>
    <row r="79" spans="1:9" ht="12.75" customHeight="1" x14ac:dyDescent="0.2">
      <c r="A79" s="27"/>
      <c r="B79" s="27"/>
      <c r="C79" s="27"/>
      <c r="D79" s="27"/>
      <c r="E79" s="28"/>
      <c r="F79" s="27"/>
      <c r="G79" s="27"/>
      <c r="H79" s="27"/>
      <c r="I79" s="27"/>
    </row>
    <row r="80" spans="1:9" ht="12.75" customHeight="1" x14ac:dyDescent="0.2">
      <c r="A80" s="27"/>
      <c r="B80" s="27"/>
      <c r="C80" s="27"/>
      <c r="D80" s="27"/>
      <c r="E80" s="28"/>
      <c r="F80" s="27"/>
      <c r="G80" s="27"/>
      <c r="H80" s="27"/>
      <c r="I80" s="27"/>
    </row>
    <row r="81" spans="1:9" ht="12.75" customHeight="1" x14ac:dyDescent="0.2">
      <c r="A81" s="27"/>
      <c r="B81" s="27"/>
      <c r="C81" s="27"/>
      <c r="D81" s="27"/>
      <c r="E81" s="28"/>
      <c r="F81" s="27"/>
      <c r="G81" s="27"/>
      <c r="H81" s="27"/>
      <c r="I81" s="27"/>
    </row>
    <row r="82" spans="1:9" ht="12.75" customHeight="1" x14ac:dyDescent="0.2">
      <c r="A82" s="27"/>
      <c r="B82" s="27"/>
      <c r="C82" s="27"/>
      <c r="D82" s="27"/>
      <c r="E82" s="28"/>
      <c r="F82" s="27"/>
      <c r="G82" s="27"/>
      <c r="H82" s="27"/>
      <c r="I82" s="27"/>
    </row>
    <row r="83" spans="1:9" ht="12.75" customHeight="1" x14ac:dyDescent="0.2">
      <c r="A83" s="27"/>
      <c r="B83" s="27"/>
      <c r="C83" s="27"/>
      <c r="D83" s="27"/>
      <c r="E83" s="28"/>
      <c r="F83" s="27"/>
      <c r="G83" s="27"/>
      <c r="H83" s="27"/>
      <c r="I83" s="27"/>
    </row>
    <row r="84" spans="1:9" ht="12.75" customHeight="1" x14ac:dyDescent="0.2">
      <c r="A84" s="27"/>
      <c r="B84" s="27"/>
      <c r="C84" s="27"/>
      <c r="D84" s="27"/>
      <c r="E84" s="28"/>
      <c r="F84" s="27"/>
      <c r="G84" s="27"/>
      <c r="H84" s="27"/>
      <c r="I84" s="27"/>
    </row>
    <row r="85" spans="1:9" ht="12.75" customHeight="1" x14ac:dyDescent="0.2">
      <c r="A85" s="27"/>
      <c r="B85" s="27"/>
      <c r="C85" s="27"/>
      <c r="D85" s="27"/>
      <c r="E85" s="28"/>
      <c r="F85" s="27"/>
      <c r="G85" s="27"/>
      <c r="H85" s="27"/>
      <c r="I85" s="27"/>
    </row>
    <row r="86" spans="1:9" ht="12.75" customHeight="1" x14ac:dyDescent="0.2">
      <c r="A86" s="27"/>
      <c r="B86" s="27"/>
      <c r="C86" s="27"/>
      <c r="D86" s="27"/>
      <c r="E86" s="28"/>
      <c r="F86" s="27"/>
      <c r="G86" s="27"/>
      <c r="H86" s="27"/>
      <c r="I86" s="27"/>
    </row>
    <row r="87" spans="1:9" ht="12.75" customHeight="1" x14ac:dyDescent="0.2">
      <c r="A87" s="27"/>
      <c r="B87" s="27"/>
      <c r="C87" s="27"/>
      <c r="D87" s="27"/>
      <c r="E87" s="28"/>
      <c r="F87" s="27"/>
      <c r="G87" s="27"/>
      <c r="H87" s="27"/>
      <c r="I87" s="27"/>
    </row>
    <row r="88" spans="1:9" ht="12.75" customHeight="1" x14ac:dyDescent="0.2">
      <c r="A88" s="27"/>
      <c r="B88" s="27"/>
      <c r="C88" s="27"/>
      <c r="D88" s="27"/>
      <c r="E88" s="28"/>
      <c r="F88" s="27"/>
      <c r="G88" s="27"/>
      <c r="H88" s="27"/>
      <c r="I88" s="27"/>
    </row>
    <row r="89" spans="1:9" ht="12.75" customHeight="1" x14ac:dyDescent="0.2">
      <c r="A89" s="27"/>
      <c r="B89" s="27"/>
      <c r="C89" s="27"/>
      <c r="D89" s="27"/>
      <c r="E89" s="28"/>
      <c r="F89" s="27"/>
      <c r="G89" s="27"/>
      <c r="H89" s="27"/>
      <c r="I89" s="27"/>
    </row>
    <row r="90" spans="1:9" ht="12.75" customHeight="1" x14ac:dyDescent="0.2">
      <c r="A90" s="27"/>
      <c r="B90" s="27"/>
      <c r="C90" s="27"/>
      <c r="D90" s="27"/>
      <c r="E90" s="28"/>
      <c r="F90" s="27"/>
      <c r="G90" s="27"/>
      <c r="H90" s="27"/>
      <c r="I90" s="27"/>
    </row>
    <row r="91" spans="1:9" ht="12.75" customHeight="1" x14ac:dyDescent="0.2">
      <c r="A91" s="27"/>
      <c r="B91" s="27"/>
      <c r="C91" s="27"/>
      <c r="D91" s="27"/>
      <c r="E91" s="28"/>
      <c r="F91" s="27"/>
      <c r="G91" s="27"/>
      <c r="H91" s="27"/>
      <c r="I91" s="27"/>
    </row>
    <row r="92" spans="1:9" ht="12.75" customHeight="1" x14ac:dyDescent="0.2">
      <c r="A92" s="27"/>
      <c r="B92" s="27"/>
      <c r="C92" s="27"/>
      <c r="D92" s="27"/>
      <c r="E92" s="28"/>
      <c r="F92" s="27"/>
      <c r="G92" s="27"/>
      <c r="H92" s="27"/>
      <c r="I92" s="27"/>
    </row>
    <row r="93" spans="1:9" ht="12.75" customHeight="1" x14ac:dyDescent="0.2">
      <c r="A93" s="27"/>
      <c r="B93" s="27"/>
      <c r="C93" s="27"/>
      <c r="D93" s="27"/>
      <c r="E93" s="28"/>
      <c r="F93" s="27"/>
      <c r="G93" s="27"/>
      <c r="H93" s="27"/>
      <c r="I93" s="27"/>
    </row>
    <row r="94" spans="1:9" ht="12.75" customHeight="1" x14ac:dyDescent="0.2">
      <c r="A94" s="27"/>
      <c r="B94" s="27"/>
      <c r="C94" s="27"/>
      <c r="D94" s="27"/>
      <c r="E94" s="28"/>
      <c r="F94" s="27"/>
      <c r="G94" s="27"/>
      <c r="H94" s="27"/>
      <c r="I94" s="27"/>
    </row>
    <row r="95" spans="1:9" ht="12.75" customHeight="1" x14ac:dyDescent="0.2">
      <c r="A95" s="27"/>
      <c r="B95" s="27"/>
      <c r="C95" s="27"/>
      <c r="D95" s="27"/>
      <c r="E95" s="28"/>
      <c r="F95" s="27"/>
      <c r="G95" s="27"/>
      <c r="H95" s="27"/>
      <c r="I95" s="27"/>
    </row>
    <row r="96" spans="1:9" ht="12.75" customHeight="1" x14ac:dyDescent="0.2">
      <c r="A96" s="27"/>
      <c r="B96" s="27"/>
      <c r="C96" s="27"/>
      <c r="D96" s="27"/>
      <c r="E96" s="28"/>
      <c r="F96" s="27"/>
      <c r="G96" s="27"/>
      <c r="H96" s="27"/>
      <c r="I96" s="27"/>
    </row>
    <row r="97" spans="1:9" ht="12.75" customHeight="1" x14ac:dyDescent="0.2">
      <c r="A97" s="27"/>
      <c r="B97" s="27"/>
      <c r="C97" s="27"/>
      <c r="D97" s="27"/>
      <c r="E97" s="28"/>
      <c r="F97" s="27"/>
      <c r="G97" s="27"/>
      <c r="H97" s="27"/>
      <c r="I97" s="27"/>
    </row>
    <row r="98" spans="1:9" ht="12.75" customHeight="1" x14ac:dyDescent="0.2">
      <c r="A98" s="27"/>
      <c r="B98" s="27"/>
      <c r="C98" s="27"/>
      <c r="D98" s="27"/>
      <c r="E98" s="28"/>
      <c r="F98" s="27"/>
      <c r="G98" s="27"/>
      <c r="H98" s="27"/>
      <c r="I98" s="27"/>
    </row>
    <row r="99" spans="1:9" ht="12.75" customHeight="1" x14ac:dyDescent="0.2">
      <c r="A99" s="27"/>
      <c r="B99" s="27"/>
      <c r="C99" s="27"/>
      <c r="D99" s="27"/>
      <c r="E99" s="28"/>
      <c r="F99" s="27"/>
      <c r="G99" s="27"/>
      <c r="H99" s="27"/>
      <c r="I99" s="27"/>
    </row>
    <row r="100" spans="1:9" ht="12.75" customHeight="1" x14ac:dyDescent="0.2">
      <c r="A100" s="27"/>
      <c r="B100" s="27"/>
      <c r="C100" s="27"/>
      <c r="D100" s="27"/>
      <c r="E100" s="28"/>
      <c r="F100" s="27"/>
      <c r="G100" s="27"/>
      <c r="H100" s="27"/>
      <c r="I100" s="27"/>
    </row>
    <row r="101" spans="1:9" ht="12.75" customHeight="1" x14ac:dyDescent="0.2">
      <c r="A101" s="27"/>
      <c r="B101" s="27"/>
      <c r="C101" s="27"/>
      <c r="D101" s="27"/>
      <c r="E101" s="28"/>
      <c r="F101" s="27"/>
      <c r="G101" s="27"/>
      <c r="H101" s="27"/>
      <c r="I101" s="27"/>
    </row>
    <row r="102" spans="1:9" ht="12.75" customHeight="1" x14ac:dyDescent="0.2">
      <c r="A102" s="27"/>
      <c r="B102" s="27"/>
      <c r="C102" s="27"/>
      <c r="D102" s="27"/>
      <c r="E102" s="28"/>
      <c r="F102" s="27"/>
      <c r="G102" s="27"/>
      <c r="H102" s="27"/>
      <c r="I102" s="27"/>
    </row>
    <row r="103" spans="1:9" ht="12.75" customHeight="1" x14ac:dyDescent="0.2">
      <c r="A103" s="27"/>
      <c r="B103" s="27"/>
      <c r="C103" s="27"/>
      <c r="D103" s="27"/>
      <c r="E103" s="28"/>
      <c r="F103" s="27"/>
      <c r="G103" s="27"/>
      <c r="H103" s="27"/>
      <c r="I103" s="27"/>
    </row>
    <row r="104" spans="1:9" ht="12.75" customHeight="1" x14ac:dyDescent="0.2">
      <c r="A104" s="27"/>
      <c r="B104" s="27"/>
      <c r="C104" s="27"/>
      <c r="D104" s="27"/>
      <c r="E104" s="28"/>
      <c r="F104" s="27"/>
      <c r="G104" s="27"/>
      <c r="H104" s="27"/>
      <c r="I104" s="27"/>
    </row>
    <row r="105" spans="1:9" ht="12.75" customHeight="1" x14ac:dyDescent="0.2">
      <c r="A105" s="27"/>
      <c r="B105" s="27"/>
      <c r="C105" s="27"/>
      <c r="D105" s="27"/>
      <c r="E105" s="28"/>
      <c r="F105" s="27"/>
      <c r="G105" s="27"/>
      <c r="H105" s="27"/>
      <c r="I105" s="27"/>
    </row>
    <row r="106" spans="1:9" ht="12.75" customHeight="1" x14ac:dyDescent="0.2">
      <c r="A106" s="27"/>
      <c r="B106" s="27"/>
      <c r="C106" s="27"/>
      <c r="D106" s="27"/>
      <c r="E106" s="28"/>
      <c r="F106" s="27"/>
      <c r="G106" s="27"/>
      <c r="H106" s="27"/>
      <c r="I106" s="27"/>
    </row>
    <row r="107" spans="1:9" ht="12.75" customHeight="1" x14ac:dyDescent="0.2">
      <c r="A107" s="27"/>
      <c r="B107" s="27"/>
      <c r="C107" s="27"/>
      <c r="D107" s="27"/>
      <c r="E107" s="28"/>
      <c r="F107" s="27"/>
      <c r="G107" s="27"/>
      <c r="H107" s="27"/>
      <c r="I107" s="27"/>
    </row>
    <row r="108" spans="1:9" ht="12.75" customHeight="1" x14ac:dyDescent="0.2">
      <c r="A108" s="27"/>
      <c r="B108" s="27"/>
      <c r="C108" s="27"/>
      <c r="D108" s="27"/>
      <c r="E108" s="28"/>
      <c r="F108" s="27"/>
      <c r="G108" s="27"/>
      <c r="H108" s="27"/>
      <c r="I108" s="27"/>
    </row>
    <row r="109" spans="1:9" ht="12.75" customHeight="1" x14ac:dyDescent="0.2">
      <c r="A109" s="27"/>
      <c r="B109" s="27"/>
      <c r="C109" s="27"/>
      <c r="D109" s="27"/>
      <c r="E109" s="28"/>
      <c r="F109" s="27"/>
      <c r="G109" s="27"/>
      <c r="H109" s="27"/>
      <c r="I109" s="27"/>
    </row>
    <row r="110" spans="1:9" ht="12.75" customHeight="1" x14ac:dyDescent="0.2">
      <c r="A110" s="27"/>
      <c r="B110" s="27"/>
      <c r="C110" s="27"/>
      <c r="D110" s="27"/>
      <c r="E110" s="28"/>
      <c r="F110" s="27"/>
      <c r="G110" s="27"/>
      <c r="H110" s="27"/>
      <c r="I110" s="27"/>
    </row>
    <row r="111" spans="1:9" ht="12.75" customHeight="1" x14ac:dyDescent="0.2">
      <c r="A111" s="27"/>
      <c r="B111" s="27"/>
      <c r="C111" s="27"/>
      <c r="D111" s="27"/>
      <c r="E111" s="28"/>
      <c r="F111" s="27"/>
      <c r="G111" s="27"/>
      <c r="H111" s="27"/>
      <c r="I111" s="27"/>
    </row>
  </sheetData>
  <printOptions horizontalCentered="1"/>
  <pageMargins left="0.70866141732283472" right="0.70866141732283472" top="0.78740157480314965" bottom="0.74803149606299213" header="0.19685039370078741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72"/>
  <sheetViews>
    <sheetView zoomScaleNormal="100" workbookViewId="0">
      <selection activeCell="J11" sqref="J11"/>
    </sheetView>
  </sheetViews>
  <sheetFormatPr defaultColWidth="9.140625" defaultRowHeight="12.75" x14ac:dyDescent="0.2"/>
  <cols>
    <col min="1" max="1" width="10.5703125" style="8" bestFit="1" customWidth="1"/>
    <col min="2" max="2" width="9.5703125" style="8" customWidth="1"/>
    <col min="3" max="3" width="3" style="8" bestFit="1" customWidth="1"/>
    <col min="4" max="4" width="28.5703125" style="8" customWidth="1"/>
    <col min="5" max="5" width="7.5703125" style="17" customWidth="1"/>
    <col min="6" max="6" width="9.140625" style="8"/>
    <col min="7" max="7" width="9" style="8" customWidth="1"/>
    <col min="8" max="8" width="8.7109375" style="8" customWidth="1"/>
    <col min="9" max="9" width="8.85546875" style="8" customWidth="1"/>
    <col min="10" max="16384" width="9.140625" style="1"/>
  </cols>
  <sheetData>
    <row r="1" spans="1:13" ht="12.75" customHeight="1" x14ac:dyDescent="0.2">
      <c r="A1" s="139"/>
      <c r="B1" s="125"/>
      <c r="C1" s="125"/>
      <c r="D1" s="125"/>
      <c r="E1" s="124" t="str">
        <f>+Page101!E1</f>
        <v>PLACE PRIORITIES - SPECIAL</v>
      </c>
      <c r="F1" s="125"/>
      <c r="G1" s="125"/>
      <c r="H1" s="125"/>
      <c r="I1" s="126"/>
      <c r="J1" s="8"/>
    </row>
    <row r="2" spans="1:13" ht="12.75" customHeight="1" thickBot="1" x14ac:dyDescent="0.25">
      <c r="A2" s="140"/>
      <c r="B2" s="128"/>
      <c r="C2" s="128"/>
      <c r="D2" s="128"/>
      <c r="E2" s="127" t="str">
        <f>Page101!E2</f>
        <v>Revenue Estimates 2022-23</v>
      </c>
      <c r="F2" s="128"/>
      <c r="G2" s="128"/>
      <c r="H2" s="128"/>
      <c r="I2" s="129"/>
      <c r="J2" s="8"/>
      <c r="M2" s="8"/>
    </row>
    <row r="3" spans="1:13" ht="12.75" customHeight="1" x14ac:dyDescent="0.2">
      <c r="A3" s="130" t="str">
        <f>Page101!A3</f>
        <v>2020-21</v>
      </c>
      <c r="B3" s="131"/>
      <c r="C3" s="3"/>
      <c r="D3" s="8" t="s">
        <v>25</v>
      </c>
      <c r="E3" s="5" t="s">
        <v>24</v>
      </c>
      <c r="F3" s="132" t="str">
        <f>Page101!F3</f>
        <v>2021-22</v>
      </c>
      <c r="G3" s="131"/>
      <c r="H3" s="132" t="str">
        <f>Page101!H3</f>
        <v>2022-23</v>
      </c>
      <c r="I3" s="133"/>
      <c r="J3" s="8"/>
    </row>
    <row r="4" spans="1:13" ht="26.25" customHeight="1" x14ac:dyDescent="0.2">
      <c r="A4" s="120" t="s">
        <v>23</v>
      </c>
      <c r="B4" s="121"/>
      <c r="C4" s="11"/>
      <c r="D4" s="12" t="s">
        <v>19</v>
      </c>
      <c r="E4" s="21" t="s">
        <v>22</v>
      </c>
      <c r="F4" s="137" t="s">
        <v>21</v>
      </c>
      <c r="G4" s="138"/>
      <c r="H4" s="122" t="s">
        <v>20</v>
      </c>
      <c r="I4" s="123"/>
      <c r="J4" s="8"/>
    </row>
    <row r="5" spans="1:13" ht="12.75" customHeight="1" x14ac:dyDescent="0.2">
      <c r="A5" s="19" t="s">
        <v>17</v>
      </c>
      <c r="B5" s="18" t="s">
        <v>17</v>
      </c>
      <c r="C5" s="3" t="s">
        <v>19</v>
      </c>
      <c r="D5" s="20"/>
      <c r="E5" s="5"/>
      <c r="F5" s="16" t="s">
        <v>17</v>
      </c>
      <c r="G5" s="18" t="s">
        <v>17</v>
      </c>
      <c r="H5" s="16" t="s">
        <v>17</v>
      </c>
      <c r="I5" s="15" t="s">
        <v>17</v>
      </c>
      <c r="J5" s="8"/>
    </row>
    <row r="6" spans="1:13" ht="12.75" customHeight="1" x14ac:dyDescent="0.2">
      <c r="A6" s="6"/>
      <c r="B6" s="4"/>
      <c r="C6" s="3"/>
      <c r="D6" s="1"/>
      <c r="E6" s="5"/>
      <c r="F6" s="3"/>
      <c r="G6" s="4"/>
      <c r="H6" s="3"/>
      <c r="I6" s="2"/>
      <c r="J6" s="8"/>
    </row>
    <row r="7" spans="1:13" ht="12.75" customHeight="1" x14ac:dyDescent="0.2">
      <c r="A7" s="6"/>
      <c r="B7" s="4"/>
      <c r="C7" s="3"/>
      <c r="D7" s="10" t="s">
        <v>26</v>
      </c>
      <c r="F7" s="3"/>
      <c r="G7" s="4"/>
      <c r="I7" s="2"/>
      <c r="J7" s="8"/>
    </row>
    <row r="8" spans="1:13" ht="12.75" customHeight="1" x14ac:dyDescent="0.2">
      <c r="A8" s="6"/>
      <c r="B8" s="4"/>
      <c r="C8" s="3"/>
      <c r="D8" s="1"/>
      <c r="F8" s="3"/>
      <c r="G8" s="4"/>
      <c r="I8" s="2"/>
      <c r="J8" s="8"/>
    </row>
    <row r="9" spans="1:13" s="8" customFormat="1" ht="12.75" customHeight="1" x14ac:dyDescent="0.2">
      <c r="A9" s="6"/>
      <c r="B9" s="4"/>
      <c r="C9" s="3"/>
      <c r="D9" s="10" t="s">
        <v>28</v>
      </c>
      <c r="E9" s="17"/>
      <c r="F9" s="3"/>
      <c r="G9" s="4"/>
      <c r="H9" s="3"/>
      <c r="I9" s="2"/>
    </row>
    <row r="10" spans="1:13" ht="12.75" customHeight="1" x14ac:dyDescent="0.2">
      <c r="A10" s="6"/>
      <c r="B10" s="4"/>
      <c r="C10" s="3"/>
      <c r="F10" s="3"/>
      <c r="G10" s="4"/>
      <c r="H10" s="3"/>
      <c r="I10" s="2"/>
      <c r="J10" s="8"/>
    </row>
    <row r="11" spans="1:13" ht="12.75" customHeight="1" x14ac:dyDescent="0.2">
      <c r="A11" s="6"/>
      <c r="B11" s="4"/>
      <c r="C11" s="3"/>
      <c r="D11" s="10" t="s">
        <v>16</v>
      </c>
      <c r="F11" s="3"/>
      <c r="G11" s="4"/>
      <c r="H11" s="3"/>
      <c r="I11" s="2"/>
      <c r="J11" s="8"/>
    </row>
    <row r="12" spans="1:13" ht="12.75" customHeight="1" x14ac:dyDescent="0.2">
      <c r="A12" s="6">
        <f>+Page101!B18</f>
        <v>130033.58</v>
      </c>
      <c r="B12" s="4"/>
      <c r="C12" s="3">
        <v>1</v>
      </c>
      <c r="D12" s="8" t="s">
        <v>29</v>
      </c>
      <c r="E12" s="9" t="s">
        <v>46</v>
      </c>
      <c r="F12" s="3">
        <f>Page101!G18</f>
        <v>97220</v>
      </c>
      <c r="G12" s="4"/>
      <c r="H12" s="3">
        <f>Page101!I18</f>
        <v>96310</v>
      </c>
      <c r="I12" s="2"/>
      <c r="J12" s="8"/>
    </row>
    <row r="13" spans="1:13" ht="12.75" customHeight="1" x14ac:dyDescent="0.2">
      <c r="A13" s="6">
        <f>Page101!B28</f>
        <v>214261.39</v>
      </c>
      <c r="B13" s="4"/>
      <c r="C13" s="3">
        <v>2</v>
      </c>
      <c r="D13" s="8" t="s">
        <v>27</v>
      </c>
      <c r="E13" s="17" t="s">
        <v>40</v>
      </c>
      <c r="F13" s="3">
        <f>Page101!G28</f>
        <v>142910</v>
      </c>
      <c r="G13" s="4"/>
      <c r="H13" s="3">
        <f>Page101!I28</f>
        <v>129140</v>
      </c>
      <c r="I13" s="2"/>
      <c r="J13" s="8"/>
    </row>
    <row r="14" spans="1:13" ht="12.75" customHeight="1" x14ac:dyDescent="0.2">
      <c r="A14" s="6">
        <f>Page101!B39</f>
        <v>-68927.73000000001</v>
      </c>
      <c r="B14" s="4"/>
      <c r="C14" s="3">
        <v>3</v>
      </c>
      <c r="D14" s="8" t="s">
        <v>30</v>
      </c>
      <c r="E14" s="17" t="s">
        <v>41</v>
      </c>
      <c r="F14" s="3">
        <f>Page101!G39</f>
        <v>-77110</v>
      </c>
      <c r="G14" s="4"/>
      <c r="H14" s="3">
        <f>Page101!I39</f>
        <v>-59250</v>
      </c>
      <c r="I14" s="32"/>
      <c r="J14" s="8"/>
    </row>
    <row r="15" spans="1:13" ht="12.75" customHeight="1" x14ac:dyDescent="0.2">
      <c r="A15" s="6">
        <f>Page101!B47</f>
        <v>-3925.34</v>
      </c>
      <c r="B15" s="4"/>
      <c r="C15" s="3">
        <f t="shared" ref="C15" si="0">C14+1</f>
        <v>4</v>
      </c>
      <c r="D15" s="8" t="s">
        <v>31</v>
      </c>
      <c r="E15" s="17" t="s">
        <v>42</v>
      </c>
      <c r="F15" s="3">
        <f>Page101!G47</f>
        <v>-2850</v>
      </c>
      <c r="G15" s="4"/>
      <c r="H15" s="3">
        <f>Page101!I47</f>
        <v>-2850</v>
      </c>
      <c r="I15" s="2"/>
      <c r="J15" s="8"/>
    </row>
    <row r="16" spans="1:13" ht="12.75" customHeight="1" x14ac:dyDescent="0.2">
      <c r="A16" s="6">
        <f>+Page101!B54</f>
        <v>15111.44</v>
      </c>
      <c r="B16" s="4"/>
      <c r="C16" s="3">
        <v>5</v>
      </c>
      <c r="D16" s="8" t="s">
        <v>34</v>
      </c>
      <c r="E16" s="17" t="s">
        <v>43</v>
      </c>
      <c r="F16" s="3">
        <f>+Page101!G54</f>
        <v>19800</v>
      </c>
      <c r="G16" s="55"/>
      <c r="H16" s="51">
        <f>+Page101!I54</f>
        <v>19800</v>
      </c>
      <c r="I16" s="2"/>
      <c r="J16" s="8"/>
    </row>
    <row r="17" spans="1:9" s="8" customFormat="1" ht="12.75" customHeight="1" x14ac:dyDescent="0.2">
      <c r="A17" s="30"/>
      <c r="B17" s="14">
        <f>SUM(A12:A16)-1</f>
        <v>286552.33999999997</v>
      </c>
      <c r="C17" s="3">
        <v>7</v>
      </c>
      <c r="D17" s="10" t="s">
        <v>39</v>
      </c>
      <c r="E17" s="17"/>
      <c r="F17" s="3"/>
      <c r="G17" s="57">
        <f>SUM(F12:F16)</f>
        <v>179970</v>
      </c>
      <c r="H17" s="51"/>
      <c r="I17" s="13">
        <f>SUM(H12:H16)</f>
        <v>183150</v>
      </c>
    </row>
    <row r="18" spans="1:9" s="55" customFormat="1" ht="12.75" customHeight="1" x14ac:dyDescent="0.2">
      <c r="A18" s="90"/>
      <c r="B18" s="70"/>
      <c r="D18" s="57"/>
      <c r="E18" s="76"/>
      <c r="F18" s="51"/>
      <c r="G18" s="57"/>
      <c r="H18" s="51"/>
      <c r="I18" s="69"/>
    </row>
    <row r="19" spans="1:9" s="55" customFormat="1" ht="12.75" customHeight="1" x14ac:dyDescent="0.2">
      <c r="A19" s="90"/>
      <c r="B19" s="70"/>
      <c r="D19" s="57" t="s">
        <v>5</v>
      </c>
      <c r="E19" s="76"/>
      <c r="F19" s="51"/>
      <c r="G19" s="57">
        <f>[9]Page101!$F$15+[9]Page101!$F$26+[9]Page101!$F$38+[9]Page101!$F$48</f>
        <v>426020</v>
      </c>
      <c r="H19" s="51"/>
      <c r="I19" s="69">
        <f>[9]Page101!$H$15+[9]Page101!$H$26+[9]Page101!$H$38+[9]Page101!$H$48</f>
        <v>436360</v>
      </c>
    </row>
    <row r="20" spans="1:9" s="55" customFormat="1" ht="12.75" customHeight="1" x14ac:dyDescent="0.2">
      <c r="A20" s="90"/>
      <c r="B20" s="70"/>
      <c r="D20" s="57"/>
      <c r="E20" s="76"/>
      <c r="F20" s="51"/>
      <c r="G20" s="57"/>
      <c r="H20" s="51"/>
      <c r="I20" s="69"/>
    </row>
    <row r="21" spans="1:9" s="55" customFormat="1" ht="12.75" customHeight="1" x14ac:dyDescent="0.2">
      <c r="A21" s="90"/>
      <c r="B21" s="70"/>
      <c r="D21" s="57"/>
      <c r="E21" s="76"/>
      <c r="F21" s="51"/>
      <c r="G21" s="57"/>
      <c r="H21" s="51"/>
      <c r="I21" s="69"/>
    </row>
    <row r="22" spans="1:9" s="55" customFormat="1" ht="12.75" customHeight="1" x14ac:dyDescent="0.2">
      <c r="A22" s="90"/>
      <c r="B22" s="70"/>
      <c r="D22" s="57"/>
      <c r="E22" s="76"/>
      <c r="F22" s="51"/>
      <c r="G22" s="57"/>
      <c r="H22" s="51"/>
      <c r="I22" s="69"/>
    </row>
    <row r="23" spans="1:9" s="8" customFormat="1" ht="12.75" customHeight="1" x14ac:dyDescent="0.2">
      <c r="A23" s="41"/>
      <c r="B23" s="42"/>
      <c r="C23" s="43"/>
      <c r="D23" s="43"/>
      <c r="E23" s="44"/>
      <c r="F23" s="45"/>
      <c r="G23" s="43"/>
      <c r="H23" s="45"/>
      <c r="I23" s="46"/>
    </row>
    <row r="24" spans="1:9" s="8" customFormat="1" ht="12.75" customHeight="1" x14ac:dyDescent="0.2">
      <c r="A24" s="36"/>
      <c r="B24" s="37">
        <f>B17</f>
        <v>286552.33999999997</v>
      </c>
      <c r="C24" s="29">
        <v>8</v>
      </c>
      <c r="D24" s="38" t="s">
        <v>35</v>
      </c>
      <c r="E24" s="39"/>
      <c r="F24" s="29"/>
      <c r="G24" s="38">
        <f>+G17+G19</f>
        <v>605990</v>
      </c>
      <c r="H24" s="87"/>
      <c r="I24" s="40">
        <f>+I17+I19</f>
        <v>619510</v>
      </c>
    </row>
    <row r="25" spans="1:9" s="8" customFormat="1" ht="12.75" customHeight="1" x14ac:dyDescent="0.2">
      <c r="A25" s="6"/>
      <c r="B25" s="14"/>
      <c r="C25" s="3"/>
      <c r="D25" s="10"/>
      <c r="E25" s="5"/>
      <c r="F25" s="3"/>
      <c r="G25" s="14"/>
      <c r="H25" s="3"/>
      <c r="I25" s="13"/>
    </row>
    <row r="26" spans="1:9" s="7" customFormat="1" ht="12.75" customHeight="1" thickBot="1" x14ac:dyDescent="0.25">
      <c r="A26" s="22"/>
      <c r="B26" s="23"/>
      <c r="C26" s="24"/>
      <c r="D26" s="25"/>
      <c r="E26" s="23"/>
      <c r="F26" s="24"/>
      <c r="G26" s="23"/>
      <c r="H26" s="24"/>
      <c r="I26" s="26"/>
    </row>
    <row r="27" spans="1:9" s="7" customFormat="1" ht="12.75" customHeight="1" x14ac:dyDescent="0.2">
      <c r="A27" s="27"/>
      <c r="B27" s="27"/>
      <c r="C27" s="27"/>
      <c r="D27" s="27"/>
      <c r="E27" s="27"/>
      <c r="F27" s="27"/>
      <c r="G27" s="27"/>
      <c r="H27" s="27"/>
      <c r="I27" s="27"/>
    </row>
    <row r="28" spans="1:9" s="55" customFormat="1" ht="12.75" hidden="1" customHeight="1" x14ac:dyDescent="0.2">
      <c r="A28" s="90"/>
      <c r="B28" s="70">
        <v>168137.66000000003</v>
      </c>
      <c r="C28" s="51">
        <v>7</v>
      </c>
      <c r="D28" s="57" t="s">
        <v>39</v>
      </c>
      <c r="E28" s="76"/>
      <c r="F28" s="51"/>
      <c r="G28" s="70">
        <v>614040</v>
      </c>
      <c r="H28" s="51"/>
      <c r="I28" s="69">
        <v>606780.41459247028</v>
      </c>
    </row>
    <row r="29" spans="1:9" ht="12.75" customHeight="1" x14ac:dyDescent="0.2">
      <c r="A29" s="27"/>
      <c r="B29" s="82"/>
      <c r="C29" s="82"/>
      <c r="D29" s="27"/>
      <c r="E29" s="28"/>
      <c r="F29" s="27"/>
      <c r="G29" s="27"/>
      <c r="H29" s="27"/>
      <c r="I29" s="27"/>
    </row>
    <row r="30" spans="1:9" ht="12.75" customHeight="1" x14ac:dyDescent="0.2">
      <c r="A30" s="27"/>
      <c r="B30" s="82"/>
      <c r="C30" s="82"/>
      <c r="D30" s="27"/>
      <c r="E30" s="28"/>
      <c r="F30" s="27"/>
      <c r="G30" s="27"/>
      <c r="H30" s="27"/>
      <c r="I30" s="27"/>
    </row>
    <row r="31" spans="1:9" ht="12.75" customHeight="1" x14ac:dyDescent="0.2">
      <c r="A31" s="27"/>
      <c r="B31" s="82"/>
      <c r="C31" s="82"/>
      <c r="D31" s="27"/>
      <c r="E31" s="28"/>
      <c r="F31" s="27"/>
      <c r="G31" s="27"/>
      <c r="H31" s="27"/>
      <c r="I31" s="27"/>
    </row>
    <row r="32" spans="1:9" ht="12.75" customHeight="1" x14ac:dyDescent="0.2">
      <c r="A32" s="27"/>
      <c r="B32" s="82"/>
      <c r="C32" s="82"/>
      <c r="D32" s="27"/>
      <c r="E32" s="28"/>
      <c r="F32" s="27"/>
      <c r="G32" s="27"/>
      <c r="H32" s="27"/>
      <c r="I32" s="27"/>
    </row>
    <row r="33" spans="1:10" ht="12.75" customHeight="1" x14ac:dyDescent="0.2">
      <c r="A33" s="27"/>
      <c r="B33" s="82"/>
      <c r="C33" s="82"/>
      <c r="D33" s="27"/>
      <c r="E33" s="28"/>
      <c r="F33" s="27"/>
      <c r="G33" s="27"/>
      <c r="H33" s="27"/>
      <c r="I33" s="27"/>
    </row>
    <row r="34" spans="1:10" ht="12.75" customHeight="1" x14ac:dyDescent="0.2">
      <c r="A34" s="27"/>
      <c r="B34" s="82"/>
      <c r="C34" s="82"/>
      <c r="D34" s="27"/>
      <c r="E34" s="28"/>
      <c r="F34" s="27"/>
      <c r="G34" s="27"/>
      <c r="H34" s="27"/>
      <c r="I34" s="27"/>
    </row>
    <row r="35" spans="1:10" ht="12.75" customHeight="1" x14ac:dyDescent="0.2">
      <c r="A35" s="27"/>
      <c r="B35" s="82"/>
      <c r="C35" s="82"/>
      <c r="D35" s="27"/>
      <c r="E35" s="28"/>
      <c r="F35" s="27"/>
      <c r="G35" s="27"/>
      <c r="H35" s="27"/>
      <c r="I35" s="27"/>
      <c r="J35" s="8"/>
    </row>
    <row r="36" spans="1:10" ht="12.75" customHeight="1" x14ac:dyDescent="0.2">
      <c r="A36" s="27"/>
      <c r="B36" s="82"/>
      <c r="C36" s="82"/>
      <c r="D36" s="27"/>
      <c r="E36" s="28"/>
      <c r="F36" s="27"/>
      <c r="G36" s="27"/>
      <c r="H36" s="27"/>
      <c r="I36" s="27"/>
      <c r="J36" s="8"/>
    </row>
    <row r="37" spans="1:10" ht="12.75" customHeight="1" x14ac:dyDescent="0.2">
      <c r="A37" s="27"/>
      <c r="B37" s="82"/>
      <c r="C37" s="82"/>
      <c r="D37" s="27"/>
      <c r="E37" s="28"/>
      <c r="F37" s="27"/>
      <c r="G37" s="27"/>
      <c r="H37" s="27"/>
      <c r="I37" s="27"/>
      <c r="J37" s="8"/>
    </row>
    <row r="38" spans="1:10" ht="12.75" customHeight="1" x14ac:dyDescent="0.2">
      <c r="A38" s="27"/>
      <c r="B38" s="82"/>
      <c r="C38" s="82"/>
      <c r="D38" s="27"/>
      <c r="E38" s="28"/>
      <c r="F38" s="27"/>
      <c r="G38" s="27"/>
      <c r="H38" s="27"/>
      <c r="I38" s="27"/>
      <c r="J38" s="8"/>
    </row>
    <row r="39" spans="1:10" ht="12.75" customHeight="1" x14ac:dyDescent="0.2">
      <c r="A39" s="27"/>
      <c r="B39" s="82"/>
      <c r="C39" s="82"/>
      <c r="D39" s="27"/>
      <c r="E39" s="28"/>
      <c r="F39" s="27"/>
      <c r="G39" s="27"/>
      <c r="H39" s="27"/>
      <c r="I39" s="27"/>
      <c r="J39" s="8"/>
    </row>
    <row r="40" spans="1:10" ht="12.75" customHeight="1" x14ac:dyDescent="0.2">
      <c r="A40" s="27"/>
      <c r="B40" s="82"/>
      <c r="C40" s="82"/>
      <c r="D40" s="27"/>
      <c r="E40" s="28"/>
      <c r="F40" s="27"/>
      <c r="G40" s="27"/>
      <c r="H40" s="27"/>
      <c r="I40" s="27"/>
      <c r="J40" s="8"/>
    </row>
    <row r="41" spans="1:10" ht="12.75" customHeight="1" x14ac:dyDescent="0.2">
      <c r="A41" s="27"/>
      <c r="B41" s="82"/>
      <c r="C41" s="82"/>
      <c r="D41" s="27"/>
      <c r="E41" s="28"/>
      <c r="F41" s="27"/>
      <c r="G41" s="27"/>
      <c r="H41" s="27"/>
      <c r="I41" s="27"/>
      <c r="J41" s="8"/>
    </row>
    <row r="42" spans="1:10" ht="12.75" customHeight="1" x14ac:dyDescent="0.2">
      <c r="A42" s="27"/>
      <c r="B42" s="82"/>
      <c r="C42" s="82"/>
      <c r="D42" s="27"/>
      <c r="E42" s="28"/>
      <c r="F42" s="27"/>
      <c r="G42" s="27"/>
      <c r="H42" s="27"/>
      <c r="I42" s="27"/>
      <c r="J42" s="8"/>
    </row>
    <row r="43" spans="1:10" ht="12.75" customHeight="1" x14ac:dyDescent="0.2">
      <c r="A43" s="27"/>
      <c r="B43" s="82"/>
      <c r="C43" s="82"/>
      <c r="D43" s="27"/>
      <c r="E43" s="28"/>
      <c r="F43" s="27"/>
      <c r="G43" s="27"/>
      <c r="H43" s="27"/>
      <c r="I43" s="27"/>
      <c r="J43" s="8"/>
    </row>
    <row r="44" spans="1:10" ht="12.75" customHeight="1" x14ac:dyDescent="0.2">
      <c r="A44" s="27"/>
      <c r="B44" s="82"/>
      <c r="C44" s="82"/>
      <c r="D44" s="27"/>
      <c r="E44" s="28"/>
      <c r="F44" s="27"/>
      <c r="G44" s="27"/>
      <c r="H44" s="27"/>
      <c r="I44" s="27"/>
      <c r="J44" s="8"/>
    </row>
    <row r="45" spans="1:10" ht="12.75" customHeight="1" x14ac:dyDescent="0.2">
      <c r="A45" s="27"/>
      <c r="B45" s="82"/>
      <c r="C45" s="82"/>
      <c r="D45" s="27"/>
      <c r="E45" s="28"/>
      <c r="F45" s="27"/>
      <c r="G45" s="27"/>
      <c r="H45" s="27"/>
      <c r="I45" s="27"/>
      <c r="J45" s="8"/>
    </row>
    <row r="46" spans="1:10" ht="12.75" customHeight="1" x14ac:dyDescent="0.2">
      <c r="A46" s="27"/>
      <c r="B46" s="82"/>
      <c r="C46" s="82"/>
      <c r="D46" s="27"/>
      <c r="E46" s="28"/>
      <c r="F46" s="27"/>
      <c r="G46" s="27"/>
      <c r="H46" s="27"/>
      <c r="I46" s="27"/>
      <c r="J46" s="8"/>
    </row>
    <row r="47" spans="1:10" ht="12.75" customHeight="1" x14ac:dyDescent="0.2">
      <c r="A47" s="27"/>
      <c r="B47" s="82"/>
      <c r="C47" s="82"/>
      <c r="D47" s="27"/>
      <c r="E47" s="28"/>
      <c r="F47" s="27"/>
      <c r="G47" s="27"/>
      <c r="H47" s="27"/>
      <c r="I47" s="27"/>
      <c r="J47" s="8"/>
    </row>
    <row r="48" spans="1:10" ht="12.75" customHeight="1" x14ac:dyDescent="0.2">
      <c r="A48" s="27"/>
      <c r="B48" s="82"/>
      <c r="C48" s="82"/>
      <c r="D48" s="27"/>
      <c r="E48" s="28"/>
      <c r="F48" s="27"/>
      <c r="G48" s="27"/>
      <c r="H48" s="27"/>
      <c r="I48" s="27"/>
      <c r="J48" s="8"/>
    </row>
    <row r="49" spans="1:10" ht="12.75" customHeight="1" x14ac:dyDescent="0.2">
      <c r="A49" s="27"/>
      <c r="B49" s="82"/>
      <c r="C49" s="82"/>
      <c r="D49" s="27"/>
      <c r="E49" s="28"/>
      <c r="F49" s="27"/>
      <c r="G49" s="27"/>
      <c r="H49" s="27"/>
      <c r="I49" s="27"/>
      <c r="J49" s="8"/>
    </row>
    <row r="50" spans="1:10" ht="12.75" customHeight="1" x14ac:dyDescent="0.2">
      <c r="A50" s="27"/>
      <c r="B50" s="82"/>
      <c r="C50" s="82"/>
      <c r="D50" s="27"/>
      <c r="E50" s="28"/>
      <c r="F50" s="27"/>
      <c r="G50" s="27"/>
      <c r="H50" s="27"/>
      <c r="I50" s="27"/>
      <c r="J50" s="8"/>
    </row>
    <row r="51" spans="1:10" ht="12.75" customHeight="1" x14ac:dyDescent="0.2">
      <c r="A51" s="27"/>
      <c r="B51" s="82"/>
      <c r="C51" s="82"/>
      <c r="D51" s="27"/>
      <c r="E51" s="28"/>
      <c r="F51" s="27"/>
      <c r="G51" s="27"/>
      <c r="H51" s="27"/>
      <c r="I51" s="27"/>
      <c r="J51" s="8"/>
    </row>
    <row r="52" spans="1:10" ht="12.75" customHeight="1" x14ac:dyDescent="0.2">
      <c r="A52" s="27"/>
      <c r="B52" s="82"/>
      <c r="C52" s="82"/>
      <c r="D52" s="27"/>
      <c r="E52" s="28"/>
      <c r="F52" s="27"/>
      <c r="G52" s="27"/>
      <c r="H52" s="27"/>
      <c r="I52" s="27"/>
      <c r="J52" s="8"/>
    </row>
    <row r="53" spans="1:10" ht="12.75" customHeight="1" x14ac:dyDescent="0.2">
      <c r="A53" s="27"/>
      <c r="B53" s="82"/>
      <c r="C53" s="82"/>
      <c r="D53" s="27"/>
      <c r="E53" s="28"/>
      <c r="F53" s="27"/>
      <c r="G53" s="27"/>
      <c r="H53" s="27"/>
      <c r="I53" s="27"/>
      <c r="J53" s="8"/>
    </row>
    <row r="54" spans="1:10" ht="12.75" customHeight="1" x14ac:dyDescent="0.2">
      <c r="A54" s="27"/>
      <c r="B54" s="82"/>
      <c r="C54" s="82"/>
      <c r="D54" s="27"/>
      <c r="E54" s="28"/>
      <c r="F54" s="27"/>
      <c r="G54" s="27"/>
      <c r="H54" s="27"/>
      <c r="I54" s="27"/>
      <c r="J54" s="8"/>
    </row>
    <row r="55" spans="1:10" ht="12.75" customHeight="1" x14ac:dyDescent="0.2">
      <c r="A55" s="27"/>
      <c r="B55" s="82"/>
      <c r="C55" s="82"/>
      <c r="D55" s="27"/>
      <c r="E55" s="28"/>
      <c r="F55" s="27"/>
      <c r="G55" s="27"/>
      <c r="H55" s="27"/>
      <c r="I55" s="27"/>
      <c r="J55" s="8"/>
    </row>
    <row r="56" spans="1:10" ht="12.75" customHeight="1" x14ac:dyDescent="0.2">
      <c r="A56" s="27"/>
      <c r="B56" s="82"/>
      <c r="C56" s="82"/>
      <c r="D56" s="27"/>
      <c r="E56" s="28"/>
      <c r="F56" s="27"/>
      <c r="G56" s="27"/>
      <c r="H56" s="27"/>
      <c r="I56" s="27"/>
      <c r="J56" s="8"/>
    </row>
    <row r="57" spans="1:10" ht="12.75" customHeight="1" x14ac:dyDescent="0.2">
      <c r="A57" s="27"/>
      <c r="B57" s="82"/>
      <c r="C57" s="82"/>
      <c r="D57" s="27"/>
      <c r="E57" s="28"/>
      <c r="F57" s="27"/>
      <c r="G57" s="27"/>
      <c r="H57" s="27"/>
      <c r="I57" s="27"/>
      <c r="J57" s="8"/>
    </row>
    <row r="58" spans="1:10" ht="12.75" customHeight="1" x14ac:dyDescent="0.2">
      <c r="A58" s="27"/>
      <c r="B58" s="82"/>
      <c r="C58" s="82"/>
      <c r="D58" s="27"/>
      <c r="E58" s="28"/>
      <c r="F58" s="27"/>
      <c r="G58" s="27"/>
      <c r="H58" s="27"/>
      <c r="I58" s="27"/>
      <c r="J58" s="8"/>
    </row>
    <row r="59" spans="1:10" ht="12.75" customHeight="1" x14ac:dyDescent="0.2">
      <c r="A59" s="27"/>
      <c r="B59" s="82"/>
      <c r="C59" s="82"/>
      <c r="D59" s="27"/>
      <c r="E59" s="28"/>
      <c r="F59" s="27"/>
      <c r="G59" s="27"/>
      <c r="H59" s="27"/>
      <c r="I59" s="27"/>
      <c r="J59" s="8"/>
    </row>
    <row r="60" spans="1:10" ht="12.75" customHeight="1" x14ac:dyDescent="0.2">
      <c r="A60" s="27"/>
      <c r="B60" s="82"/>
      <c r="C60" s="82"/>
      <c r="D60" s="27"/>
      <c r="E60" s="28"/>
      <c r="F60" s="27"/>
      <c r="G60" s="27"/>
      <c r="H60" s="27"/>
      <c r="I60" s="27"/>
      <c r="J60" s="8"/>
    </row>
    <row r="61" spans="1:10" ht="12.75" customHeight="1" x14ac:dyDescent="0.2">
      <c r="A61" s="27"/>
      <c r="B61" s="82"/>
      <c r="C61" s="82"/>
      <c r="D61" s="27"/>
      <c r="E61" s="28"/>
      <c r="F61" s="27"/>
      <c r="G61" s="27"/>
      <c r="H61" s="27"/>
      <c r="I61" s="27"/>
      <c r="J61" s="8"/>
    </row>
    <row r="62" spans="1:10" ht="12.75" customHeight="1" x14ac:dyDescent="0.2">
      <c r="A62" s="27"/>
      <c r="B62" s="82"/>
      <c r="C62" s="82"/>
      <c r="D62" s="27"/>
      <c r="E62" s="28"/>
      <c r="F62" s="27"/>
      <c r="G62" s="27"/>
      <c r="H62" s="27"/>
      <c r="I62" s="27"/>
      <c r="J62" s="8"/>
    </row>
    <row r="63" spans="1:10" ht="12.75" customHeight="1" x14ac:dyDescent="0.2">
      <c r="A63" s="27"/>
      <c r="B63" s="82"/>
      <c r="C63" s="82"/>
      <c r="D63" s="27"/>
      <c r="E63" s="28"/>
      <c r="F63" s="27"/>
      <c r="G63" s="27"/>
      <c r="H63" s="27"/>
      <c r="I63" s="27"/>
      <c r="J63" s="8"/>
    </row>
    <row r="64" spans="1:10" ht="12.75" customHeight="1" x14ac:dyDescent="0.2">
      <c r="A64" s="27"/>
      <c r="B64" s="82"/>
      <c r="C64" s="82"/>
      <c r="D64" s="27"/>
      <c r="E64" s="28"/>
      <c r="F64" s="27"/>
      <c r="G64" s="27"/>
      <c r="H64" s="27"/>
      <c r="I64" s="27"/>
      <c r="J64" s="8"/>
    </row>
    <row r="65" spans="1:10" ht="12.75" customHeight="1" x14ac:dyDescent="0.2">
      <c r="A65" s="27"/>
      <c r="B65" s="82"/>
      <c r="C65" s="82"/>
      <c r="D65" s="27"/>
      <c r="E65" s="28"/>
      <c r="F65" s="27"/>
      <c r="G65" s="27"/>
      <c r="H65" s="27"/>
      <c r="I65" s="27"/>
      <c r="J65" s="8"/>
    </row>
    <row r="66" spans="1:10" ht="12.75" customHeight="1" x14ac:dyDescent="0.2">
      <c r="A66" s="27"/>
      <c r="B66" s="82"/>
      <c r="C66" s="82"/>
      <c r="D66" s="27"/>
      <c r="E66" s="28"/>
      <c r="F66" s="27"/>
      <c r="G66" s="27"/>
      <c r="H66" s="27"/>
      <c r="I66" s="27"/>
      <c r="J66" s="8"/>
    </row>
    <row r="67" spans="1:10" ht="12.75" customHeight="1" x14ac:dyDescent="0.2">
      <c r="A67" s="27"/>
      <c r="B67" s="82"/>
      <c r="C67" s="82"/>
      <c r="D67" s="27"/>
      <c r="E67" s="28"/>
      <c r="F67" s="27"/>
      <c r="G67" s="27"/>
      <c r="H67" s="27"/>
      <c r="I67" s="27"/>
      <c r="J67" s="8"/>
    </row>
    <row r="68" spans="1:10" ht="12.75" customHeight="1" x14ac:dyDescent="0.2">
      <c r="A68" s="27"/>
      <c r="B68" s="82"/>
      <c r="C68" s="82"/>
      <c r="D68" s="27"/>
      <c r="E68" s="28"/>
      <c r="F68" s="27"/>
      <c r="G68" s="27"/>
      <c r="H68" s="27"/>
      <c r="I68" s="27"/>
      <c r="J68" s="8"/>
    </row>
    <row r="69" spans="1:10" ht="12.75" customHeight="1" x14ac:dyDescent="0.2">
      <c r="A69" s="27"/>
      <c r="B69" s="82"/>
      <c r="C69" s="82"/>
      <c r="D69" s="27"/>
      <c r="E69" s="28"/>
      <c r="F69" s="27"/>
      <c r="G69" s="27"/>
      <c r="H69" s="27"/>
      <c r="I69" s="27"/>
      <c r="J69" s="8"/>
    </row>
    <row r="70" spans="1:10" ht="12.75" customHeight="1" x14ac:dyDescent="0.2">
      <c r="A70" s="27"/>
      <c r="B70" s="82"/>
      <c r="C70" s="82"/>
      <c r="D70" s="27"/>
      <c r="E70" s="28"/>
      <c r="F70" s="27"/>
      <c r="G70" s="27"/>
      <c r="H70" s="27"/>
      <c r="I70" s="27"/>
      <c r="J70" s="8"/>
    </row>
    <row r="71" spans="1:10" ht="12.75" customHeight="1" x14ac:dyDescent="0.2">
      <c r="A71" s="27"/>
      <c r="B71" s="82"/>
      <c r="C71" s="82"/>
      <c r="D71" s="27"/>
      <c r="E71" s="28"/>
      <c r="F71" s="27"/>
      <c r="G71" s="27"/>
      <c r="H71" s="27"/>
      <c r="I71" s="27"/>
    </row>
    <row r="72" spans="1:10" ht="12.75" customHeight="1" x14ac:dyDescent="0.2">
      <c r="B72" s="82"/>
      <c r="C72" s="82"/>
      <c r="D72" s="27"/>
      <c r="E72" s="28"/>
      <c r="F72" s="27"/>
      <c r="G72" s="27"/>
      <c r="H72" s="27"/>
      <c r="I72" s="27"/>
    </row>
  </sheetData>
  <printOptions horizontalCentered="1"/>
  <pageMargins left="0.70866141732283472" right="0.70866141732283472" top="0.78740157480314965" bottom="0.74803149606299213" header="0.19685039370078741" footer="0.31496062992125984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D3B14-B834-4FEF-BCF4-85DE4B3E6C0B}">
  <dimension ref="A1:I29"/>
  <sheetViews>
    <sheetView tabSelected="1" workbookViewId="0">
      <selection activeCell="H36" sqref="H36"/>
    </sheetView>
  </sheetViews>
  <sheetFormatPr defaultRowHeight="15" x14ac:dyDescent="0.25"/>
  <sheetData>
    <row r="1" spans="1:9" x14ac:dyDescent="0.25">
      <c r="E1" t="s">
        <v>36</v>
      </c>
    </row>
    <row r="2" spans="1:9" x14ac:dyDescent="0.25">
      <c r="E2" t="s">
        <v>44</v>
      </c>
    </row>
    <row r="3" spans="1:9" x14ac:dyDescent="0.25">
      <c r="A3" t="s">
        <v>37</v>
      </c>
      <c r="D3" t="s">
        <v>25</v>
      </c>
      <c r="E3" t="s">
        <v>24</v>
      </c>
      <c r="F3" t="s">
        <v>38</v>
      </c>
      <c r="H3" t="s">
        <v>45</v>
      </c>
    </row>
    <row r="4" spans="1:9" x14ac:dyDescent="0.25">
      <c r="A4" t="s">
        <v>23</v>
      </c>
      <c r="D4" t="s">
        <v>19</v>
      </c>
      <c r="E4" t="s">
        <v>22</v>
      </c>
      <c r="F4" t="s">
        <v>21</v>
      </c>
      <c r="H4" t="s">
        <v>20</v>
      </c>
    </row>
    <row r="5" spans="1:9" x14ac:dyDescent="0.25">
      <c r="A5" t="s">
        <v>17</v>
      </c>
      <c r="B5" t="s">
        <v>17</v>
      </c>
      <c r="C5" t="s">
        <v>19</v>
      </c>
      <c r="D5" t="s">
        <v>18</v>
      </c>
      <c r="F5" t="s">
        <v>17</v>
      </c>
      <c r="G5" t="s">
        <v>17</v>
      </c>
      <c r="H5" t="s">
        <v>17</v>
      </c>
      <c r="I5" t="s">
        <v>17</v>
      </c>
    </row>
    <row r="7" spans="1:9" x14ac:dyDescent="0.25">
      <c r="D7" t="s">
        <v>53</v>
      </c>
    </row>
    <row r="8" spans="1:9" x14ac:dyDescent="0.25">
      <c r="D8" t="s">
        <v>47</v>
      </c>
      <c r="E8" t="s">
        <v>52</v>
      </c>
    </row>
    <row r="9" spans="1:9" x14ac:dyDescent="0.25">
      <c r="A9">
        <v>0</v>
      </c>
      <c r="C9">
        <v>1</v>
      </c>
      <c r="D9" t="s">
        <v>6</v>
      </c>
      <c r="F9">
        <v>500</v>
      </c>
      <c r="H9">
        <v>500</v>
      </c>
    </row>
    <row r="10" spans="1:9" x14ac:dyDescent="0.25">
      <c r="A10">
        <v>0</v>
      </c>
      <c r="C10">
        <v>2</v>
      </c>
      <c r="D10" t="s">
        <v>5</v>
      </c>
      <c r="F10">
        <v>0</v>
      </c>
      <c r="H10">
        <v>0</v>
      </c>
    </row>
    <row r="11" spans="1:9" x14ac:dyDescent="0.25">
      <c r="B11">
        <v>0</v>
      </c>
      <c r="C11">
        <v>2</v>
      </c>
      <c r="D11" t="s">
        <v>4</v>
      </c>
      <c r="G11">
        <v>500</v>
      </c>
      <c r="I11">
        <v>500</v>
      </c>
    </row>
    <row r="12" spans="1:9" x14ac:dyDescent="0.25">
      <c r="B12">
        <v>0</v>
      </c>
      <c r="C12">
        <v>3</v>
      </c>
      <c r="D12" t="s">
        <v>1</v>
      </c>
      <c r="G12">
        <v>500</v>
      </c>
      <c r="I12">
        <v>500</v>
      </c>
    </row>
    <row r="13" spans="1:9" x14ac:dyDescent="0.25">
      <c r="D13" t="s">
        <v>0</v>
      </c>
    </row>
    <row r="15" spans="1:9" x14ac:dyDescent="0.25">
      <c r="D15" t="s">
        <v>51</v>
      </c>
      <c r="E15" t="s">
        <v>50</v>
      </c>
    </row>
    <row r="16" spans="1:9" x14ac:dyDescent="0.25">
      <c r="D16" t="s">
        <v>47</v>
      </c>
    </row>
    <row r="17" spans="1:9" x14ac:dyDescent="0.25">
      <c r="A17">
        <v>0</v>
      </c>
      <c r="C17">
        <v>4</v>
      </c>
      <c r="D17" t="s">
        <v>6</v>
      </c>
      <c r="F17">
        <v>500</v>
      </c>
      <c r="H17">
        <v>500</v>
      </c>
    </row>
    <row r="18" spans="1:9" x14ac:dyDescent="0.25">
      <c r="A18">
        <v>0</v>
      </c>
      <c r="C18">
        <v>5</v>
      </c>
      <c r="D18" t="s">
        <v>5</v>
      </c>
      <c r="F18">
        <v>0</v>
      </c>
      <c r="H18">
        <v>0</v>
      </c>
    </row>
    <row r="19" spans="1:9" x14ac:dyDescent="0.25">
      <c r="B19">
        <v>0</v>
      </c>
      <c r="C19">
        <v>5</v>
      </c>
      <c r="D19" t="s">
        <v>4</v>
      </c>
      <c r="G19">
        <v>500</v>
      </c>
      <c r="I19">
        <v>500</v>
      </c>
    </row>
    <row r="20" spans="1:9" x14ac:dyDescent="0.25">
      <c r="B20">
        <v>0</v>
      </c>
      <c r="C20">
        <v>6</v>
      </c>
      <c r="D20" t="s">
        <v>1</v>
      </c>
      <c r="G20">
        <v>500</v>
      </c>
      <c r="I20">
        <v>500</v>
      </c>
    </row>
    <row r="21" spans="1:9" x14ac:dyDescent="0.25">
      <c r="D21" t="s">
        <v>0</v>
      </c>
    </row>
    <row r="23" spans="1:9" x14ac:dyDescent="0.25">
      <c r="D23" t="s">
        <v>49</v>
      </c>
      <c r="E23" t="s">
        <v>48</v>
      </c>
    </row>
    <row r="24" spans="1:9" x14ac:dyDescent="0.25">
      <c r="D24" t="s">
        <v>47</v>
      </c>
    </row>
    <row r="25" spans="1:9" x14ac:dyDescent="0.25">
      <c r="A25">
        <v>0</v>
      </c>
      <c r="C25">
        <v>7</v>
      </c>
      <c r="D25" t="s">
        <v>6</v>
      </c>
      <c r="F25" s="141">
        <v>2500</v>
      </c>
      <c r="H25" s="141">
        <v>2500</v>
      </c>
    </row>
    <row r="26" spans="1:9" x14ac:dyDescent="0.25">
      <c r="A26">
        <v>0</v>
      </c>
      <c r="C26">
        <v>8</v>
      </c>
      <c r="D26" t="s">
        <v>5</v>
      </c>
      <c r="F26">
        <v>0</v>
      </c>
      <c r="H26">
        <v>0</v>
      </c>
    </row>
    <row r="27" spans="1:9" x14ac:dyDescent="0.25">
      <c r="B27">
        <v>0</v>
      </c>
      <c r="C27">
        <v>8</v>
      </c>
      <c r="D27" t="s">
        <v>4</v>
      </c>
      <c r="G27" s="141">
        <v>2500</v>
      </c>
      <c r="I27" s="141">
        <v>2500</v>
      </c>
    </row>
    <row r="28" spans="1:9" x14ac:dyDescent="0.25">
      <c r="B28">
        <v>0</v>
      </c>
      <c r="C28">
        <v>9</v>
      </c>
      <c r="D28" t="s">
        <v>1</v>
      </c>
      <c r="G28" s="141">
        <v>2500</v>
      </c>
      <c r="I28" s="141">
        <v>2500</v>
      </c>
    </row>
    <row r="29" spans="1:9" x14ac:dyDescent="0.25">
      <c r="D29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Page101</vt:lpstr>
      <vt:lpstr>Summary</vt:lpstr>
      <vt:lpstr>Place Priorities special</vt:lpstr>
      <vt:lpstr>Page101!Print_Area</vt:lpstr>
      <vt:lpstr>Summary!Print_Area</vt:lpstr>
    </vt:vector>
  </TitlesOfParts>
  <Company>Melton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PLace Priorities special revenue estimates for the budget book 2021</dc:title>
  <dc:creator>Melton Borough Council</dc:creator>
  <cp:lastModifiedBy>Catherine Murrell</cp:lastModifiedBy>
  <cp:lastPrinted>2022-04-26T12:11:57Z</cp:lastPrinted>
  <dcterms:created xsi:type="dcterms:W3CDTF">2015-09-08T13:50:45Z</dcterms:created>
  <dcterms:modified xsi:type="dcterms:W3CDTF">2022-06-06T09:31:54Z</dcterms:modified>
</cp:coreProperties>
</file>