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ebsite\Umbraco-  site map folders\Your Council\Strategies and Plans\Finance and IT\Budget Book (Medium Term Financial Strategy)\"/>
    </mc:Choice>
  </mc:AlternateContent>
  <xr:revisionPtr revIDLastSave="0" documentId="13_ncr:1_{3B9C6CD0-99C6-4722-8F46-A0EB2B049D37}" xr6:coauthVersionLast="47" xr6:coauthVersionMax="47" xr10:uidLastSave="{00000000-0000-0000-0000-000000000000}"/>
  <workbookProtection workbookAlgorithmName="SHA-512" workbookHashValue="aZxJDTyVsRgpp+O1jwRr4ZRoS+qZwxlfIvmedk3SyySrtlgoo/3II2XB8LK9fIJvMuLPy46tN2eimPxf5tYTsQ==" workbookSaltValue="jQzXMPx2s/lTjcAJoqd9pw==" workbookSpinCount="100000" lockStructure="1"/>
  <bookViews>
    <workbookView xWindow="29700" yWindow="-120" windowWidth="29040" windowHeight="15840" tabRatio="606" xr2:uid="{00000000-000D-0000-FFFF-FFFF00000000}"/>
  </bookViews>
  <sheets>
    <sheet name="Summary" sheetId="8" r:id="rId1"/>
    <sheet name="page1" sheetId="7" r:id="rId2"/>
    <sheet name="page2" sheetId="2" r:id="rId3"/>
    <sheet name="page3" sheetId="3" r:id="rId4"/>
    <sheet name="page4" sheetId="11" r:id="rId5"/>
    <sheet name="page 5" sheetId="1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epac1">page2!#REF!</definedName>
    <definedName name="epac2">page2!#REF!</definedName>
    <definedName name="GENERAL_EXPENSES">page3!#REF!</definedName>
    <definedName name="_xlnm.Print_Area" localSheetId="5">'page 5'!$A$1:$I$27</definedName>
    <definedName name="_xlnm.Print_Area" localSheetId="1">page1!$A$1:$I$70</definedName>
    <definedName name="_xlnm.Print_Area" localSheetId="2">page2!$A$1:$I$80</definedName>
    <definedName name="_xlnm.Print_Area" localSheetId="3">page3!$A$1:$I$74</definedName>
    <definedName name="_xlnm.Print_Area" localSheetId="0">Summary!$A$1:$I$64</definedName>
    <definedName name="_xlnm.Print_Titles" localSheetId="2">page2!$2:$3</definedName>
    <definedName name="_xlnm.Print_Titles" localSheetId="3">page3!$2:$3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2" l="1"/>
  <c r="G48" i="12"/>
  <c r="I36" i="12"/>
  <c r="G36" i="12"/>
  <c r="H28" i="8"/>
  <c r="F28" i="8"/>
  <c r="A28" i="8"/>
  <c r="F41" i="8"/>
  <c r="F40" i="8"/>
  <c r="I47" i="12"/>
  <c r="G47" i="12"/>
  <c r="I46" i="12"/>
  <c r="H41" i="8" s="1"/>
  <c r="G46" i="12"/>
  <c r="B46" i="12"/>
  <c r="C42" i="12"/>
  <c r="C43" i="12" s="1"/>
  <c r="C44" i="12" s="1"/>
  <c r="C45" i="12" s="1"/>
  <c r="C46" i="12" s="1"/>
  <c r="C47" i="12" s="1"/>
  <c r="C30" i="12"/>
  <c r="C31" i="12" s="1"/>
  <c r="C32" i="12" s="1"/>
  <c r="C33" i="12" s="1"/>
  <c r="C34" i="12" s="1"/>
  <c r="C35" i="12" s="1"/>
  <c r="I35" i="12"/>
  <c r="G35" i="12"/>
  <c r="I34" i="12"/>
  <c r="H40" i="8" s="1"/>
  <c r="G34" i="12"/>
  <c r="B34" i="12"/>
  <c r="H21" i="3"/>
  <c r="H44" i="8" l="1"/>
  <c r="H45" i="8"/>
  <c r="E38" i="8" l="1"/>
  <c r="H22" i="12" l="1"/>
  <c r="H20" i="12"/>
  <c r="H21" i="12"/>
  <c r="H19" i="12"/>
  <c r="F22" i="12"/>
  <c r="F20" i="12"/>
  <c r="F21" i="12"/>
  <c r="F19" i="12"/>
  <c r="A22" i="12"/>
  <c r="A21" i="12"/>
  <c r="A20" i="12"/>
  <c r="A19" i="12"/>
  <c r="H9" i="12" l="1"/>
  <c r="B61" i="11" l="1"/>
  <c r="A59" i="11"/>
  <c r="I61" i="11"/>
  <c r="H59" i="11"/>
  <c r="G61" i="11"/>
  <c r="F59" i="11"/>
  <c r="H51" i="11" l="1"/>
  <c r="H50" i="11"/>
  <c r="I54" i="11"/>
  <c r="H52" i="11"/>
  <c r="H49" i="11"/>
  <c r="F51" i="11"/>
  <c r="F50" i="11"/>
  <c r="G54" i="11"/>
  <c r="F52" i="11"/>
  <c r="F49" i="11"/>
  <c r="B54" i="11"/>
  <c r="A52" i="11"/>
  <c r="A51" i="11"/>
  <c r="A49" i="11"/>
  <c r="I44" i="11" l="1"/>
  <c r="H42" i="11"/>
  <c r="H41" i="11"/>
  <c r="G44" i="11"/>
  <c r="F41" i="11"/>
  <c r="F42" i="11"/>
  <c r="B44" i="11"/>
  <c r="A42" i="11"/>
  <c r="H32" i="11" l="1"/>
  <c r="H30" i="11"/>
  <c r="H31" i="11"/>
  <c r="H29" i="11"/>
  <c r="F32" i="11"/>
  <c r="F31" i="11"/>
  <c r="F33" i="11"/>
  <c r="F30" i="11"/>
  <c r="F29" i="11"/>
  <c r="B36" i="11"/>
  <c r="A32" i="11"/>
  <c r="A34" i="11"/>
  <c r="A29" i="11"/>
  <c r="H22" i="11" l="1"/>
  <c r="I24" i="11"/>
  <c r="H20" i="11"/>
  <c r="F22" i="11"/>
  <c r="G24" i="11"/>
  <c r="F20" i="11"/>
  <c r="A22" i="11"/>
  <c r="A20" i="11"/>
  <c r="B24" i="11"/>
  <c r="B23" i="11" l="1"/>
  <c r="H12" i="11" l="1"/>
  <c r="H11" i="11"/>
  <c r="H10" i="11"/>
  <c r="H13" i="11"/>
  <c r="I15" i="11"/>
  <c r="H9" i="11"/>
  <c r="F13" i="11"/>
  <c r="F12" i="11"/>
  <c r="G15" i="11"/>
  <c r="F11" i="11"/>
  <c r="F10" i="11"/>
  <c r="F9" i="11"/>
  <c r="B15" i="11"/>
  <c r="A13" i="11"/>
  <c r="A12" i="11"/>
  <c r="A11" i="11"/>
  <c r="A10" i="11"/>
  <c r="A9" i="11"/>
  <c r="I70" i="3" l="1"/>
  <c r="H66" i="3"/>
  <c r="G70" i="3"/>
  <c r="F67" i="3"/>
  <c r="F66" i="3"/>
  <c r="B70" i="3"/>
  <c r="A66" i="3"/>
  <c r="H59" i="3" l="1"/>
  <c r="I61" i="3"/>
  <c r="H58" i="3"/>
  <c r="H57" i="3"/>
  <c r="H56" i="3"/>
  <c r="H55" i="3"/>
  <c r="F59" i="3"/>
  <c r="G61" i="3"/>
  <c r="F58" i="3"/>
  <c r="F57" i="3"/>
  <c r="F56" i="3"/>
  <c r="F55" i="3"/>
  <c r="B61" i="3"/>
  <c r="A59" i="3"/>
  <c r="A58" i="3"/>
  <c r="A57" i="3"/>
  <c r="A56" i="3"/>
  <c r="A55" i="3"/>
  <c r="H47" i="3" l="1"/>
  <c r="H48" i="3"/>
  <c r="I50" i="3"/>
  <c r="H46" i="3"/>
  <c r="H45" i="3"/>
  <c r="H44" i="3"/>
  <c r="H43" i="3"/>
  <c r="F48" i="3"/>
  <c r="F47" i="3"/>
  <c r="G50" i="3"/>
  <c r="F46" i="3"/>
  <c r="F45" i="3"/>
  <c r="F44" i="3"/>
  <c r="F43" i="3"/>
  <c r="B50" i="3"/>
  <c r="A48" i="3"/>
  <c r="A47" i="3"/>
  <c r="A46" i="3"/>
  <c r="A45" i="3"/>
  <c r="A44" i="3"/>
  <c r="A43" i="3"/>
  <c r="H32" i="3" l="1"/>
  <c r="H31" i="3"/>
  <c r="F32" i="3"/>
  <c r="F31" i="3"/>
  <c r="A32" i="3"/>
  <c r="A31" i="3"/>
  <c r="H20" i="3" l="1"/>
  <c r="I24" i="3"/>
  <c r="H22" i="3"/>
  <c r="H19" i="3"/>
  <c r="F22" i="3"/>
  <c r="F20" i="3"/>
  <c r="G24" i="3"/>
  <c r="F21" i="3"/>
  <c r="F19" i="3"/>
  <c r="B24" i="3"/>
  <c r="A22" i="3"/>
  <c r="A21" i="3"/>
  <c r="A19" i="3"/>
  <c r="H10" i="3" l="1"/>
  <c r="I14" i="3"/>
  <c r="H12" i="3"/>
  <c r="H11" i="3"/>
  <c r="H9" i="3"/>
  <c r="F10" i="3"/>
  <c r="G14" i="3"/>
  <c r="F12" i="3"/>
  <c r="F11" i="3"/>
  <c r="F9" i="3"/>
  <c r="A12" i="3"/>
  <c r="B14" i="3"/>
  <c r="A11" i="3"/>
  <c r="A9" i="3"/>
  <c r="F74" i="2" l="1"/>
  <c r="H74" i="2"/>
  <c r="H72" i="2"/>
  <c r="I77" i="2"/>
  <c r="H73" i="2"/>
  <c r="H71" i="2"/>
  <c r="F72" i="2"/>
  <c r="G77" i="2"/>
  <c r="F73" i="2"/>
  <c r="F71" i="2"/>
  <c r="B77" i="2"/>
  <c r="A74" i="2"/>
  <c r="A73" i="2"/>
  <c r="A72" i="2"/>
  <c r="A71" i="2"/>
  <c r="H64" i="2" l="1"/>
  <c r="I66" i="2"/>
  <c r="H63" i="2"/>
  <c r="H62" i="2"/>
  <c r="F64" i="2"/>
  <c r="G66" i="2"/>
  <c r="F63" i="2"/>
  <c r="F62" i="2"/>
  <c r="B66" i="2"/>
  <c r="A64" i="2"/>
  <c r="A63" i="2"/>
  <c r="A62" i="2"/>
  <c r="H55" i="2" l="1"/>
  <c r="F55" i="2"/>
  <c r="A55" i="2"/>
  <c r="H37" i="2" l="1"/>
  <c r="H36" i="2"/>
  <c r="H39" i="2"/>
  <c r="H38" i="2"/>
  <c r="I41" i="2"/>
  <c r="F39" i="2"/>
  <c r="F38" i="2"/>
  <c r="G41" i="2"/>
  <c r="F37" i="2"/>
  <c r="F36" i="2"/>
  <c r="B41" i="2"/>
  <c r="A39" i="2"/>
  <c r="A37" i="2"/>
  <c r="A36" i="2"/>
  <c r="H28" i="2" l="1"/>
  <c r="H27" i="2"/>
  <c r="H26" i="2"/>
  <c r="F29" i="2"/>
  <c r="F28" i="2"/>
  <c r="F27" i="2"/>
  <c r="F26" i="2"/>
  <c r="A28" i="2"/>
  <c r="A27" i="2"/>
  <c r="A26" i="2"/>
  <c r="G30" i="2" l="1"/>
  <c r="H18" i="2"/>
  <c r="I21" i="2"/>
  <c r="H17" i="2"/>
  <c r="H16" i="2"/>
  <c r="H15" i="2"/>
  <c r="F18" i="2"/>
  <c r="G21" i="2"/>
  <c r="F17" i="2"/>
  <c r="F16" i="2"/>
  <c r="F15" i="2"/>
  <c r="B21" i="2"/>
  <c r="A19" i="2"/>
  <c r="A18" i="2"/>
  <c r="A17" i="2"/>
  <c r="A16" i="2"/>
  <c r="A15" i="2"/>
  <c r="G20" i="2" l="1"/>
  <c r="G22" i="2" s="1"/>
  <c r="B20" i="2"/>
  <c r="H9" i="2"/>
  <c r="H8" i="2"/>
  <c r="F9" i="2"/>
  <c r="F8" i="2"/>
  <c r="A9" i="2"/>
  <c r="A8" i="2"/>
  <c r="H66" i="7" l="1"/>
  <c r="H65" i="7"/>
  <c r="I68" i="7"/>
  <c r="H64" i="7"/>
  <c r="H63" i="7"/>
  <c r="F65" i="7"/>
  <c r="F66" i="7"/>
  <c r="G68" i="7"/>
  <c r="F64" i="7"/>
  <c r="F63" i="7"/>
  <c r="B68" i="7"/>
  <c r="A66" i="7"/>
  <c r="A64" i="7"/>
  <c r="A63" i="7"/>
  <c r="A52" i="7" l="1"/>
  <c r="B57" i="7"/>
  <c r="A55" i="7"/>
  <c r="A54" i="7"/>
  <c r="A53" i="7"/>
  <c r="B56" i="7" l="1"/>
  <c r="B58" i="7" s="1"/>
  <c r="H45" i="7"/>
  <c r="I47" i="7"/>
  <c r="H44" i="7"/>
  <c r="H43" i="7"/>
  <c r="H41" i="7"/>
  <c r="F41" i="7"/>
  <c r="F45" i="7"/>
  <c r="G47" i="7"/>
  <c r="F44" i="7"/>
  <c r="F43" i="7"/>
  <c r="B47" i="7"/>
  <c r="A45" i="7"/>
  <c r="A44" i="7"/>
  <c r="A43" i="7"/>
  <c r="A42" i="7"/>
  <c r="A41" i="7"/>
  <c r="G46" i="7" l="1"/>
  <c r="H33" i="7" l="1"/>
  <c r="I35" i="7"/>
  <c r="H32" i="7"/>
  <c r="H30" i="7"/>
  <c r="F33" i="7"/>
  <c r="G35" i="7"/>
  <c r="F32" i="7"/>
  <c r="F30" i="7"/>
  <c r="B35" i="7"/>
  <c r="A33" i="7"/>
  <c r="A32" i="7"/>
  <c r="A30" i="7"/>
  <c r="A29" i="7"/>
  <c r="I24" i="7" l="1"/>
  <c r="H22" i="7"/>
  <c r="G24" i="7"/>
  <c r="F22" i="7"/>
  <c r="I14" i="7" l="1"/>
  <c r="H12" i="7"/>
  <c r="H11" i="7"/>
  <c r="H10" i="7"/>
  <c r="H9" i="7"/>
  <c r="F12" i="7"/>
  <c r="F9" i="7"/>
  <c r="F10" i="7"/>
  <c r="G14" i="7" l="1"/>
  <c r="F11" i="7"/>
  <c r="B14" i="7" l="1"/>
  <c r="A12" i="7"/>
  <c r="A11" i="7"/>
  <c r="A10" i="7"/>
  <c r="A9" i="7"/>
  <c r="B13" i="7" l="1"/>
  <c r="A45" i="8" l="1"/>
  <c r="A4" i="8" l="1"/>
  <c r="A27" i="8" l="1"/>
  <c r="B57" i="2" l="1"/>
  <c r="A38" i="2"/>
  <c r="H4" i="8" l="1"/>
  <c r="F4" i="8"/>
  <c r="I25" i="12"/>
  <c r="G25" i="12"/>
  <c r="G24" i="12" l="1"/>
  <c r="I24" i="12"/>
  <c r="I26" i="12" l="1"/>
  <c r="G26" i="12"/>
  <c r="H12" i="12"/>
  <c r="H11" i="12"/>
  <c r="I13" i="12" l="1"/>
  <c r="I15" i="12" s="1"/>
  <c r="G13" i="12"/>
  <c r="G15" i="12" s="1"/>
  <c r="G60" i="11" l="1"/>
  <c r="I60" i="11" l="1"/>
  <c r="A50" i="11"/>
  <c r="I53" i="11" l="1"/>
  <c r="I55" i="11" s="1"/>
  <c r="G53" i="11"/>
  <c r="G55" i="11" s="1"/>
  <c r="A41" i="11" l="1"/>
  <c r="I43" i="11" l="1"/>
  <c r="G43" i="11"/>
  <c r="I36" i="11"/>
  <c r="A30" i="11"/>
  <c r="G35" i="11" l="1"/>
  <c r="G37" i="11" s="1"/>
  <c r="I35" i="11"/>
  <c r="I37" i="11" s="1"/>
  <c r="G23" i="11" l="1"/>
  <c r="I23" i="11"/>
  <c r="G14" i="11" l="1"/>
  <c r="G16" i="11" s="1"/>
  <c r="I14" i="11"/>
  <c r="I16" i="11" s="1"/>
  <c r="A67" i="3"/>
  <c r="F68" i="3"/>
  <c r="A68" i="3"/>
  <c r="I69" i="3" l="1"/>
  <c r="I71" i="3" s="1"/>
  <c r="G69" i="3"/>
  <c r="G71" i="3" s="1"/>
  <c r="G60" i="3" l="1"/>
  <c r="I60" i="3"/>
  <c r="I49" i="3" l="1"/>
  <c r="I51" i="3" s="1"/>
  <c r="G49" i="3"/>
  <c r="G51" i="3" s="1"/>
  <c r="A20" i="3" l="1"/>
  <c r="I23" i="3" l="1"/>
  <c r="I25" i="3" s="1"/>
  <c r="B23" i="3"/>
  <c r="B25" i="3" s="1"/>
  <c r="A10" i="3" l="1"/>
  <c r="G13" i="3" l="1"/>
  <c r="G15" i="3" s="1"/>
  <c r="I13" i="3"/>
  <c r="I15" i="3" s="1"/>
  <c r="I76" i="2" l="1"/>
  <c r="I78" i="2" s="1"/>
  <c r="G76" i="2"/>
  <c r="G78" i="2" s="1"/>
  <c r="I65" i="2" l="1"/>
  <c r="G65" i="2"/>
  <c r="I57" i="2" l="1"/>
  <c r="G57" i="2"/>
  <c r="G56" i="2" l="1"/>
  <c r="G58" i="2" s="1"/>
  <c r="I56" i="2"/>
  <c r="I58" i="2" s="1"/>
  <c r="G40" i="2" l="1"/>
  <c r="I40" i="2"/>
  <c r="C30" i="2"/>
  <c r="I31" i="2"/>
  <c r="G31" i="2"/>
  <c r="I30" i="2" l="1"/>
  <c r="I20" i="2" l="1"/>
  <c r="I67" i="7" l="1"/>
  <c r="G67" i="7"/>
  <c r="H54" i="7"/>
  <c r="I57" i="7"/>
  <c r="H42" i="7" l="1"/>
  <c r="I46" i="7" s="1"/>
  <c r="I48" i="7" l="1"/>
  <c r="F31" i="7"/>
  <c r="B34" i="3" l="1"/>
  <c r="B33" i="3"/>
  <c r="G34" i="3"/>
  <c r="I34" i="3"/>
  <c r="I33" i="3"/>
  <c r="I35" i="3" l="1"/>
  <c r="B35" i="3"/>
  <c r="G33" i="3"/>
  <c r="G35" i="3" s="1"/>
  <c r="F27" i="8" s="1"/>
  <c r="H27" i="8" l="1"/>
  <c r="G62" i="11"/>
  <c r="F37" i="8" s="1"/>
  <c r="B60" i="11"/>
  <c r="I62" i="11" l="1"/>
  <c r="B62" i="11"/>
  <c r="A37" i="8" s="1"/>
  <c r="H37" i="8" l="1"/>
  <c r="B69" i="3"/>
  <c r="B71" i="3" s="1"/>
  <c r="E3" i="8" l="1"/>
  <c r="C10" i="12" l="1"/>
  <c r="C11" i="12" s="1"/>
  <c r="C12" i="12" s="1"/>
  <c r="C13" i="12" s="1"/>
  <c r="C14" i="12" s="1"/>
  <c r="C15" i="12" s="1"/>
  <c r="H39" i="8" l="1"/>
  <c r="F39" i="8"/>
  <c r="B13" i="12"/>
  <c r="B15" i="12" s="1"/>
  <c r="F38" i="8"/>
  <c r="H38" i="8"/>
  <c r="B24" i="12"/>
  <c r="C19" i="12"/>
  <c r="C20" i="12" s="1"/>
  <c r="C21" i="12" s="1"/>
  <c r="C22" i="12" s="1"/>
  <c r="C23" i="12" s="1"/>
  <c r="C24" i="12" s="1"/>
  <c r="C25" i="12" s="1"/>
  <c r="H4" i="12"/>
  <c r="F4" i="12"/>
  <c r="A4" i="12"/>
  <c r="E3" i="12"/>
  <c r="E2" i="12"/>
  <c r="G25" i="11"/>
  <c r="F33" i="8" s="1"/>
  <c r="B25" i="11"/>
  <c r="A33" i="8" s="1"/>
  <c r="C10" i="11"/>
  <c r="C11" i="11" s="1"/>
  <c r="C12" i="11" s="1"/>
  <c r="H4" i="11"/>
  <c r="F4" i="11"/>
  <c r="A4" i="11"/>
  <c r="E3" i="11"/>
  <c r="E2" i="11"/>
  <c r="C26" i="12" l="1"/>
  <c r="B26" i="12"/>
  <c r="A39" i="8" s="1"/>
  <c r="C13" i="11"/>
  <c r="C14" i="11" s="1"/>
  <c r="C15" i="11" s="1"/>
  <c r="C16" i="11" s="1"/>
  <c r="C20" i="11" s="1"/>
  <c r="C21" i="11" s="1"/>
  <c r="A38" i="8"/>
  <c r="F32" i="8"/>
  <c r="B14" i="11"/>
  <c r="I25" i="11"/>
  <c r="I45" i="11"/>
  <c r="H36" i="8"/>
  <c r="B43" i="11"/>
  <c r="B45" i="11" s="1"/>
  <c r="A35" i="8" s="1"/>
  <c r="B53" i="11"/>
  <c r="H32" i="8"/>
  <c r="G45" i="11"/>
  <c r="F35" i="8" s="1"/>
  <c r="F36" i="8"/>
  <c r="B35" i="11"/>
  <c r="F34" i="8"/>
  <c r="H33" i="8" l="1"/>
  <c r="H35" i="8"/>
  <c r="C22" i="11"/>
  <c r="C23" i="11" s="1"/>
  <c r="C24" i="11" s="1"/>
  <c r="C25" i="11" s="1"/>
  <c r="C29" i="11" s="1"/>
  <c r="C30" i="11" s="1"/>
  <c r="C31" i="11" s="1"/>
  <c r="C32" i="11" s="1"/>
  <c r="C33" i="11" s="1"/>
  <c r="C34" i="11" s="1"/>
  <c r="B55" i="11"/>
  <c r="A36" i="8" s="1"/>
  <c r="B16" i="11"/>
  <c r="A32" i="8" s="1"/>
  <c r="B37" i="11"/>
  <c r="A34" i="8" s="1"/>
  <c r="H34" i="8"/>
  <c r="F25" i="8"/>
  <c r="H25" i="8"/>
  <c r="H31" i="8"/>
  <c r="F31" i="8"/>
  <c r="I62" i="3"/>
  <c r="A31" i="8"/>
  <c r="B60" i="3"/>
  <c r="B62" i="3" s="1"/>
  <c r="A30" i="8" s="1"/>
  <c r="F29" i="8"/>
  <c r="G62" i="3"/>
  <c r="F30" i="8" s="1"/>
  <c r="H29" i="8"/>
  <c r="B49" i="3"/>
  <c r="A26" i="8"/>
  <c r="G23" i="3"/>
  <c r="H26" i="8"/>
  <c r="B13" i="3"/>
  <c r="B65" i="2"/>
  <c r="H30" i="8" l="1"/>
  <c r="C35" i="11"/>
  <c r="C36" i="11" s="1"/>
  <c r="C37" i="11" s="1"/>
  <c r="C41" i="11" s="1"/>
  <c r="C42" i="11" s="1"/>
  <c r="G25" i="3"/>
  <c r="F26" i="8" s="1"/>
  <c r="B15" i="3"/>
  <c r="A25" i="8" s="1"/>
  <c r="B51" i="3"/>
  <c r="A29" i="8" s="1"/>
  <c r="G67" i="2"/>
  <c r="F23" i="8" s="1"/>
  <c r="I67" i="2"/>
  <c r="H23" i="8" s="1"/>
  <c r="F24" i="8"/>
  <c r="H24" i="8"/>
  <c r="B67" i="2"/>
  <c r="A23" i="8" s="1"/>
  <c r="C43" i="11" l="1"/>
  <c r="C44" i="11" s="1"/>
  <c r="C45" i="11" s="1"/>
  <c r="C49" i="11" s="1"/>
  <c r="C50" i="11" s="1"/>
  <c r="C51" i="11" s="1"/>
  <c r="C52" i="11" s="1"/>
  <c r="I48" i="2"/>
  <c r="I50" i="2" s="1"/>
  <c r="H21" i="8" s="1"/>
  <c r="B48" i="2"/>
  <c r="F22" i="8"/>
  <c r="H22" i="8"/>
  <c r="G10" i="2"/>
  <c r="G11" i="2" s="1"/>
  <c r="F17" i="8" s="1"/>
  <c r="G42" i="2"/>
  <c r="F20" i="8" s="1"/>
  <c r="G48" i="2"/>
  <c r="G50" i="2" s="1"/>
  <c r="F21" i="8" s="1"/>
  <c r="I10" i="2"/>
  <c r="I11" i="2" s="1"/>
  <c r="B22" i="2"/>
  <c r="A18" i="8" s="1"/>
  <c r="I42" i="2"/>
  <c r="I22" i="2"/>
  <c r="G32" i="2"/>
  <c r="F19" i="8" s="1"/>
  <c r="B10" i="2"/>
  <c r="B11" i="2" s="1"/>
  <c r="A17" i="8" s="1"/>
  <c r="I32" i="2"/>
  <c r="F18" i="8"/>
  <c r="B67" i="7"/>
  <c r="B69" i="7" s="1"/>
  <c r="A16" i="8" s="1"/>
  <c r="G69" i="7"/>
  <c r="F16" i="8" s="1"/>
  <c r="I69" i="7"/>
  <c r="G56" i="7"/>
  <c r="G58" i="7" s="1"/>
  <c r="I56" i="7"/>
  <c r="I58" i="7" s="1"/>
  <c r="H18" i="8" l="1"/>
  <c r="H19" i="8"/>
  <c r="H20" i="8"/>
  <c r="H17" i="8"/>
  <c r="H16" i="8"/>
  <c r="C53" i="11"/>
  <c r="C54" i="11" s="1"/>
  <c r="C55" i="11" s="1"/>
  <c r="C59" i="11" s="1"/>
  <c r="C60" i="11" s="1"/>
  <c r="C61" i="11" s="1"/>
  <c r="C62" i="11" s="1"/>
  <c r="A15" i="8"/>
  <c r="F15" i="8"/>
  <c r="H15" i="8"/>
  <c r="I34" i="7"/>
  <c r="I36" i="7" s="1"/>
  <c r="G34" i="7"/>
  <c r="G36" i="7" s="1"/>
  <c r="F13" i="8" s="1"/>
  <c r="B46" i="7"/>
  <c r="B48" i="7" s="1"/>
  <c r="H13" i="8" l="1"/>
  <c r="B34" i="7"/>
  <c r="B36" i="7" l="1"/>
  <c r="A13" i="8" s="1"/>
  <c r="E3" i="3"/>
  <c r="E2" i="8"/>
  <c r="E2" i="3"/>
  <c r="E2" i="2"/>
  <c r="H4" i="3" l="1"/>
  <c r="F4" i="3"/>
  <c r="H4" i="2"/>
  <c r="F4" i="2"/>
  <c r="A4" i="3" l="1"/>
  <c r="A4" i="2"/>
  <c r="E3" i="2"/>
  <c r="G48" i="7" l="1"/>
  <c r="G23" i="7"/>
  <c r="G25" i="7" s="1"/>
  <c r="F14" i="8" l="1"/>
  <c r="F12" i="8"/>
  <c r="G13" i="7"/>
  <c r="G15" i="7" l="1"/>
  <c r="F11" i="8" s="1"/>
  <c r="B50" i="2"/>
  <c r="A21" i="8" s="1"/>
  <c r="G42" i="8" l="1"/>
  <c r="H14" i="8"/>
  <c r="I23" i="7" l="1"/>
  <c r="I25" i="7" s="1"/>
  <c r="I13" i="7" l="1"/>
  <c r="I15" i="7" l="1"/>
  <c r="B76" i="2"/>
  <c r="B78" i="2" s="1"/>
  <c r="A24" i="8" s="1"/>
  <c r="H11" i="8" l="1"/>
  <c r="B40" i="2"/>
  <c r="B42" i="2" s="1"/>
  <c r="A20" i="8" s="1"/>
  <c r="B56" i="2" l="1"/>
  <c r="B58" i="2" s="1"/>
  <c r="A22" i="8" s="1"/>
  <c r="B23" i="7" l="1"/>
  <c r="B25" i="7" s="1"/>
  <c r="H12" i="8" l="1"/>
  <c r="I42" i="8" s="1"/>
  <c r="I47" i="8" s="1"/>
  <c r="C12" i="8" l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B15" i="7" l="1"/>
  <c r="A11" i="8" s="1"/>
  <c r="B30" i="2"/>
  <c r="B32" i="2" s="1"/>
  <c r="A19" i="8" s="1"/>
  <c r="A12" i="8"/>
  <c r="A14" i="8"/>
  <c r="C10" i="7"/>
  <c r="C11" i="7" s="1"/>
  <c r="C12" i="7" s="1"/>
  <c r="C13" i="7" s="1"/>
  <c r="C14" i="7" s="1"/>
  <c r="C15" i="7" s="1"/>
  <c r="C19" i="7" s="1"/>
  <c r="C20" i="7" s="1"/>
  <c r="C21" i="7" s="1"/>
  <c r="C22" i="7" s="1"/>
  <c r="C23" i="7" s="1"/>
  <c r="C24" i="7" s="1"/>
  <c r="C25" i="7" s="1"/>
  <c r="C29" i="7" s="1"/>
  <c r="B42" i="8" l="1"/>
  <c r="B47" i="8" s="1"/>
  <c r="B54" i="8" s="1"/>
  <c r="C30" i="7"/>
  <c r="C31" i="7" l="1"/>
  <c r="C32" i="7" s="1"/>
  <c r="C33" i="7" l="1"/>
  <c r="C34" i="7" s="1"/>
  <c r="C35" i="7" s="1"/>
  <c r="C36" i="7" s="1"/>
  <c r="C40" i="7" s="1"/>
  <c r="C41" i="7" s="1"/>
  <c r="C42" i="7" s="1"/>
  <c r="C43" i="7" s="1"/>
  <c r="C44" i="7" s="1"/>
  <c r="C45" i="7" l="1"/>
  <c r="C46" i="7" s="1"/>
  <c r="C47" i="7" s="1"/>
  <c r="C48" i="7" s="1"/>
  <c r="C52" i="7" s="1"/>
  <c r="C53" i="7" s="1"/>
  <c r="C54" i="7" s="1"/>
  <c r="C55" i="7" s="1"/>
  <c r="C56" i="7" s="1"/>
  <c r="C57" i="7" s="1"/>
  <c r="C58" i="7" s="1"/>
  <c r="C9" i="2" l="1"/>
  <c r="C62" i="7"/>
  <c r="C63" i="7" s="1"/>
  <c r="C64" i="7" s="1"/>
  <c r="C10" i="2" l="1"/>
  <c r="C11" i="2" s="1"/>
  <c r="C15" i="2" s="1"/>
  <c r="C16" i="2" s="1"/>
  <c r="C17" i="2" s="1"/>
  <c r="C18" i="2" s="1"/>
  <c r="C65" i="7"/>
  <c r="C22" i="2" l="1"/>
  <c r="C26" i="2" s="1"/>
  <c r="C27" i="2" s="1"/>
  <c r="C28" i="2" s="1"/>
  <c r="C31" i="2" s="1"/>
  <c r="C32" i="2" s="1"/>
  <c r="C36" i="2" s="1"/>
  <c r="C37" i="2" s="1"/>
  <c r="C38" i="2" s="1"/>
  <c r="C39" i="2" s="1"/>
  <c r="C40" i="2" s="1"/>
  <c r="C41" i="2" s="1"/>
  <c r="C66" i="7"/>
  <c r="C67" i="7" s="1"/>
  <c r="C68" i="7" s="1"/>
  <c r="C69" i="7" s="1"/>
  <c r="C42" i="2" l="1"/>
  <c r="C47" i="2" l="1"/>
  <c r="C48" i="2" s="1"/>
  <c r="C49" i="2" s="1"/>
  <c r="C50" i="2" s="1"/>
  <c r="C54" i="2" s="1"/>
  <c r="C55" i="2" l="1"/>
  <c r="C56" i="2" s="1"/>
  <c r="C57" i="2" l="1"/>
  <c r="C58" i="2" s="1"/>
  <c r="C62" i="2" l="1"/>
  <c r="C63" i="2" s="1"/>
  <c r="C64" i="2" s="1"/>
  <c r="C65" i="2" s="1"/>
  <c r="I54" i="8"/>
  <c r="C10" i="3" l="1"/>
  <c r="C11" i="3" s="1"/>
  <c r="C12" i="3" s="1"/>
  <c r="C66" i="2"/>
  <c r="C67" i="2" s="1"/>
  <c r="C71" i="2" s="1"/>
  <c r="C72" i="2" s="1"/>
  <c r="C73" i="2" s="1"/>
  <c r="C74" i="2" s="1"/>
  <c r="C13" i="3" l="1"/>
  <c r="C14" i="3" s="1"/>
  <c r="C75" i="2"/>
  <c r="C76" i="2" s="1"/>
  <c r="C77" i="2" s="1"/>
  <c r="C78" i="2" s="1"/>
  <c r="C15" i="3" l="1"/>
  <c r="C19" i="3" s="1"/>
  <c r="C20" i="3" s="1"/>
  <c r="C21" i="3" s="1"/>
  <c r="C22" i="3" s="1"/>
  <c r="C23" i="3" l="1"/>
  <c r="C24" i="3" s="1"/>
  <c r="C25" i="3" s="1"/>
  <c r="C30" i="3" s="1"/>
  <c r="C31" i="3" s="1"/>
  <c r="C32" i="3" l="1"/>
  <c r="C33" i="3" s="1"/>
  <c r="C34" i="3" s="1"/>
  <c r="C35" i="3" s="1"/>
  <c r="C43" i="3" s="1"/>
  <c r="C44" i="3" s="1"/>
  <c r="C45" i="3" s="1"/>
  <c r="C46" i="3" s="1"/>
  <c r="C47" i="3" s="1"/>
  <c r="C48" i="3" s="1"/>
  <c r="C49" i="3" s="1"/>
  <c r="C50" i="3" s="1"/>
  <c r="C51" i="3" l="1"/>
  <c r="C55" i="3" s="1"/>
  <c r="C56" i="3" s="1"/>
  <c r="C57" i="3" s="1"/>
  <c r="C58" i="3" s="1"/>
  <c r="C59" i="3" l="1"/>
  <c r="C60" i="3" s="1"/>
  <c r="C61" i="3" s="1"/>
  <c r="C62" i="3" s="1"/>
  <c r="C66" i="3" s="1"/>
  <c r="C67" i="3" s="1"/>
  <c r="C68" i="3" s="1"/>
  <c r="C69" i="3" s="1"/>
  <c r="C70" i="3" s="1"/>
  <c r="C71" i="3" s="1"/>
  <c r="F45" i="8" l="1"/>
  <c r="F44" i="8"/>
  <c r="G47" i="8" s="1"/>
</calcChain>
</file>

<file path=xl/sharedStrings.xml><?xml version="1.0" encoding="utf-8"?>
<sst xmlns="http://schemas.openxmlformats.org/spreadsheetml/2006/main" count="452" uniqueCount="136">
  <si>
    <t>Item</t>
  </si>
  <si>
    <t>Serv.</t>
  </si>
  <si>
    <t>Code</t>
  </si>
  <si>
    <t>£</t>
  </si>
  <si>
    <t xml:space="preserve"> </t>
  </si>
  <si>
    <t>GENERAL EXPENSES</t>
  </si>
  <si>
    <t>Employees</t>
  </si>
  <si>
    <t>Premises</t>
  </si>
  <si>
    <t>Transport</t>
  </si>
  <si>
    <t>Supplies</t>
  </si>
  <si>
    <t>Total Expenditure</t>
  </si>
  <si>
    <t>Income</t>
  </si>
  <si>
    <t>Net Expenditure Chargeable to</t>
  </si>
  <si>
    <t>Council Tax</t>
  </si>
  <si>
    <t xml:space="preserve">Net Expenditure Chargeable to </t>
  </si>
  <si>
    <t>CONTROL OF PESTS</t>
  </si>
  <si>
    <t>Support Services</t>
  </si>
  <si>
    <t>Actual</t>
  </si>
  <si>
    <t>Original Estimate</t>
  </si>
  <si>
    <t>Estimate</t>
  </si>
  <si>
    <t>Third Party Payments</t>
  </si>
  <si>
    <t>WASTE MANAGEMENT</t>
  </si>
  <si>
    <t>LAND DRAINAGE</t>
  </si>
  <si>
    <t>CAR PARKS &amp; BUS STATION</t>
  </si>
  <si>
    <t>CHRISTMAS LIGHTING</t>
  </si>
  <si>
    <t>CATTLE MARKET</t>
  </si>
  <si>
    <t>TOURISM</t>
  </si>
  <si>
    <t xml:space="preserve"> Net Expenditure chargeable </t>
  </si>
  <si>
    <t xml:space="preserve"> to Council Tax</t>
  </si>
  <si>
    <t>DEVELOPMENT CONTROL</t>
  </si>
  <si>
    <t xml:space="preserve"> Income</t>
  </si>
  <si>
    <t>LOCAL PLANS</t>
  </si>
  <si>
    <t>BUILDING CONTROL</t>
  </si>
  <si>
    <t>ENVIRONMENTAL MAINTENANCE</t>
  </si>
  <si>
    <t>INDUSTRIAL ESTATES</t>
  </si>
  <si>
    <t>LICENSING</t>
  </si>
  <si>
    <t>NET  EXPENDITURE</t>
  </si>
  <si>
    <t>SUMMARY GENERAL EXPENSES</t>
  </si>
  <si>
    <t>Environmental Health Service</t>
  </si>
  <si>
    <t>Control of Pests</t>
  </si>
  <si>
    <t>Waste Management</t>
  </si>
  <si>
    <t>Land Drainage</t>
  </si>
  <si>
    <t>Car Parks &amp; Bus Station</t>
  </si>
  <si>
    <t>Christmas Lighting</t>
  </si>
  <si>
    <t xml:space="preserve">Cattle Market        </t>
  </si>
  <si>
    <t>Tourism</t>
  </si>
  <si>
    <t>Development Control</t>
  </si>
  <si>
    <t>Local Plans</t>
  </si>
  <si>
    <t>Building Control</t>
  </si>
  <si>
    <t>Environmental Maintenance</t>
  </si>
  <si>
    <t>Industrial Estates</t>
  </si>
  <si>
    <t>Economic Development</t>
  </si>
  <si>
    <t>Licensing</t>
  </si>
  <si>
    <t>Committee Total</t>
  </si>
  <si>
    <t>Depreciation and Impairments</t>
  </si>
  <si>
    <t>CATTLE MARKET RE-DEVELOPMENT</t>
  </si>
  <si>
    <t xml:space="preserve">Cattle Market Re-Development </t>
  </si>
  <si>
    <t xml:space="preserve">Transport </t>
  </si>
  <si>
    <t>PUBLIC CONVENIENCES</t>
  </si>
  <si>
    <t>LEISURE VISION - SITE</t>
  </si>
  <si>
    <t>OPEN SPACES</t>
  </si>
  <si>
    <t>KING STREET</t>
  </si>
  <si>
    <t xml:space="preserve">PRIVATE SECTOR HOUSING </t>
  </si>
  <si>
    <t>RENEWAL</t>
  </si>
  <si>
    <t>Capital Financing Costs</t>
  </si>
  <si>
    <t>Net Expenditure Chargable to</t>
  </si>
  <si>
    <t>OTHER PRIVATE HOUSING</t>
  </si>
  <si>
    <t>PARKSIDE</t>
  </si>
  <si>
    <t xml:space="preserve">Net Expenditure Charged to </t>
  </si>
  <si>
    <t>PHOENIX HOUSE</t>
  </si>
  <si>
    <t>CORP REPAIRS &amp; MAINTENANCE</t>
  </si>
  <si>
    <t>Depreciation &amp; Impairments</t>
  </si>
  <si>
    <t>LAND CHARGES</t>
  </si>
  <si>
    <t>BID REVENUE ACCOUNT</t>
  </si>
  <si>
    <t>GROWTH &amp; REGENERATION</t>
  </si>
  <si>
    <t>Public Conveniences</t>
  </si>
  <si>
    <t>Leisure Vision - Site</t>
  </si>
  <si>
    <t>Open Spaces</t>
  </si>
  <si>
    <t>King Street</t>
  </si>
  <si>
    <t>Private Sector Housing Renewal</t>
  </si>
  <si>
    <t>Other Private Housing</t>
  </si>
  <si>
    <t>Parkside</t>
  </si>
  <si>
    <t>Phoenix House</t>
  </si>
  <si>
    <t>Corp Repairs &amp; Maintenance</t>
  </si>
  <si>
    <t>Land Charges</t>
  </si>
  <si>
    <t>BID</t>
  </si>
  <si>
    <t>Growth &amp; Regeneration</t>
  </si>
  <si>
    <t>Place Priorities</t>
  </si>
  <si>
    <t>2020-21</t>
  </si>
  <si>
    <t>2021-22</t>
  </si>
  <si>
    <t xml:space="preserve">ENVIRONMENTAL Health </t>
  </si>
  <si>
    <t>Capital Financing</t>
  </si>
  <si>
    <t xml:space="preserve">Total </t>
  </si>
  <si>
    <t xml:space="preserve">Recharges to Services </t>
  </si>
  <si>
    <t>G1490</t>
  </si>
  <si>
    <t>G1500</t>
  </si>
  <si>
    <t>G1300</t>
  </si>
  <si>
    <t>G1480</t>
  </si>
  <si>
    <t>G1390</t>
  </si>
  <si>
    <t>G1350</t>
  </si>
  <si>
    <t>G4170</t>
  </si>
  <si>
    <t>G1310</t>
  </si>
  <si>
    <t>G1460</t>
  </si>
  <si>
    <t>G1320</t>
  </si>
  <si>
    <t>G1330</t>
  </si>
  <si>
    <t>G1450</t>
  </si>
  <si>
    <t>G1340</t>
  </si>
  <si>
    <t>G1510</t>
  </si>
  <si>
    <t>G1520</t>
  </si>
  <si>
    <t>G1530</t>
  </si>
  <si>
    <t>G1550</t>
  </si>
  <si>
    <t>G1560</t>
  </si>
  <si>
    <t>G1360</t>
  </si>
  <si>
    <t>G1370</t>
  </si>
  <si>
    <t>G1420</t>
  </si>
  <si>
    <t>G3590</t>
  </si>
  <si>
    <t>G1380</t>
  </si>
  <si>
    <t>G4130</t>
  </si>
  <si>
    <t>G1540</t>
  </si>
  <si>
    <t>G1220</t>
  </si>
  <si>
    <t>G1440</t>
  </si>
  <si>
    <t>G3610</t>
  </si>
  <si>
    <t>G1470</t>
  </si>
  <si>
    <t>G1430</t>
  </si>
  <si>
    <t>Revenue Estimates 2022-23</t>
  </si>
  <si>
    <t>2022-23</t>
  </si>
  <si>
    <t>CORPORATE PROPERTY &amp; ASSET MAN</t>
  </si>
  <si>
    <t>G1130</t>
  </si>
  <si>
    <t>Corporate Property and Assets team</t>
  </si>
  <si>
    <t>G1120</t>
  </si>
  <si>
    <t>HEALTH AND LEISURE</t>
  </si>
  <si>
    <t>FOOD ENTERPRISE</t>
  </si>
  <si>
    <t>G1110</t>
  </si>
  <si>
    <t>Health And Leisure</t>
  </si>
  <si>
    <t>Food Enterprice</t>
  </si>
  <si>
    <t>PriorityTotal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</si>
</sst>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5" x14ac:knownFonts="1">
    <font>
      <sz val="10"/>
      <name val="Helv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3" fontId="1" fillId="0" borderId="0" xfId="0" applyNumberFormat="1" applyFont="1" applyBorder="1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2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0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5" xfId="0" applyFont="1" applyBorder="1"/>
    <xf numFmtId="3" fontId="3" fillId="0" borderId="1" xfId="0" applyNumberFormat="1" applyFont="1" applyBorder="1"/>
    <xf numFmtId="3" fontId="3" fillId="0" borderId="0" xfId="0" applyNumberFormat="1" applyFont="1" applyBorder="1"/>
    <xf numFmtId="3" fontId="3" fillId="0" borderId="2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3" fontId="3" fillId="0" borderId="4" xfId="0" applyNumberFormat="1" applyFont="1" applyBorder="1"/>
    <xf numFmtId="3" fontId="3" fillId="0" borderId="2" xfId="0" applyNumberFormat="1" applyFont="1" applyBorder="1"/>
    <xf numFmtId="3" fontId="2" fillId="0" borderId="0" xfId="0" applyNumberFormat="1" applyFont="1" applyBorder="1"/>
    <xf numFmtId="3" fontId="3" fillId="0" borderId="5" xfId="0" applyNumberFormat="1" applyFont="1" applyBorder="1"/>
    <xf numFmtId="3" fontId="2" fillId="0" borderId="2" xfId="0" applyNumberFormat="1" applyFont="1" applyBorder="1"/>
    <xf numFmtId="3" fontId="2" fillId="0" borderId="5" xfId="0" applyNumberFormat="1" applyFont="1" applyBorder="1"/>
    <xf numFmtId="3" fontId="3" fillId="0" borderId="6" xfId="0" applyNumberFormat="1" applyFont="1" applyBorder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/>
    <xf numFmtId="3" fontId="3" fillId="0" borderId="4" xfId="0" applyNumberFormat="1" applyFont="1" applyFill="1" applyBorder="1"/>
    <xf numFmtId="3" fontId="3" fillId="0" borderId="2" xfId="0" applyNumberFormat="1" applyFont="1" applyFill="1" applyBorder="1"/>
    <xf numFmtId="3" fontId="3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/>
    <xf numFmtId="3" fontId="3" fillId="0" borderId="14" xfId="0" applyNumberFormat="1" applyFont="1" applyFill="1" applyBorder="1"/>
    <xf numFmtId="3" fontId="3" fillId="0" borderId="12" xfId="0" applyNumberFormat="1" applyFont="1" applyFill="1" applyBorder="1"/>
    <xf numFmtId="0" fontId="0" fillId="0" borderId="0" xfId="0" applyFont="1"/>
    <xf numFmtId="3" fontId="2" fillId="0" borderId="5" xfId="0" applyNumberFormat="1" applyFont="1" applyFill="1" applyBorder="1"/>
    <xf numFmtId="3" fontId="2" fillId="0" borderId="18" xfId="0" applyNumberFormat="1" applyFont="1" applyFill="1" applyBorder="1"/>
    <xf numFmtId="3" fontId="3" fillId="0" borderId="2" xfId="0" applyNumberFormat="1" applyFont="1" applyFill="1" applyBorder="1" applyAlignment="1">
      <alignment horizontal="right"/>
    </xf>
    <xf numFmtId="3" fontId="3" fillId="0" borderId="3" xfId="0" applyNumberFormat="1" applyFont="1" applyFill="1" applyBorder="1"/>
    <xf numFmtId="3" fontId="3" fillId="0" borderId="1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left"/>
    </xf>
    <xf numFmtId="3" fontId="2" fillId="0" borderId="1" xfId="0" applyNumberFormat="1" applyFont="1" applyFill="1" applyBorder="1"/>
    <xf numFmtId="3" fontId="2" fillId="0" borderId="0" xfId="0" applyNumberFormat="1" applyFont="1" applyFill="1" applyBorder="1"/>
    <xf numFmtId="3" fontId="3" fillId="0" borderId="5" xfId="0" applyNumberFormat="1" applyFont="1" applyFill="1" applyBorder="1"/>
    <xf numFmtId="3" fontId="2" fillId="0" borderId="2" xfId="0" applyNumberFormat="1" applyFont="1" applyFill="1" applyBorder="1"/>
    <xf numFmtId="3" fontId="3" fillId="0" borderId="15" xfId="0" applyNumberFormat="1" applyFont="1" applyFill="1" applyBorder="1"/>
    <xf numFmtId="3" fontId="2" fillId="0" borderId="16" xfId="0" applyNumberFormat="1" applyFont="1" applyFill="1" applyBorder="1"/>
    <xf numFmtId="3" fontId="3" fillId="0" borderId="17" xfId="0" applyNumberFormat="1" applyFont="1" applyFill="1" applyBorder="1"/>
    <xf numFmtId="3" fontId="2" fillId="0" borderId="6" xfId="0" applyNumberFormat="1" applyFont="1" applyFill="1" applyBorder="1"/>
    <xf numFmtId="164" fontId="3" fillId="0" borderId="6" xfId="0" applyNumberFormat="1" applyFont="1" applyFill="1" applyBorder="1" applyAlignment="1">
      <alignment horizontal="right"/>
    </xf>
    <xf numFmtId="3" fontId="3" fillId="0" borderId="13" xfId="0" applyNumberFormat="1" applyFont="1" applyFill="1" applyBorder="1"/>
    <xf numFmtId="3" fontId="2" fillId="0" borderId="3" xfId="0" applyNumberFormat="1" applyFont="1" applyFill="1" applyBorder="1"/>
    <xf numFmtId="164" fontId="3" fillId="0" borderId="3" xfId="0" applyNumberFormat="1" applyFont="1" applyFill="1" applyBorder="1" applyAlignment="1">
      <alignment horizontal="right"/>
    </xf>
    <xf numFmtId="3" fontId="3" fillId="0" borderId="19" xfId="0" applyNumberFormat="1" applyFont="1" applyFill="1" applyBorder="1"/>
    <xf numFmtId="3" fontId="2" fillId="0" borderId="19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3" fillId="0" borderId="6" xfId="0" applyNumberFormat="1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3" fontId="2" fillId="0" borderId="10" xfId="0" applyNumberFormat="1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right"/>
    </xf>
    <xf numFmtId="3" fontId="2" fillId="0" borderId="17" xfId="0" applyNumberFormat="1" applyFont="1" applyFill="1" applyBorder="1"/>
    <xf numFmtId="0" fontId="1" fillId="0" borderId="4" xfId="0" applyFont="1" applyFill="1" applyBorder="1"/>
    <xf numFmtId="0" fontId="1" fillId="0" borderId="2" xfId="0" applyFont="1" applyFill="1" applyBorder="1"/>
    <xf numFmtId="3" fontId="2" fillId="0" borderId="6" xfId="0" applyNumberFormat="1" applyFont="1" applyFill="1" applyBorder="1" applyAlignment="1">
      <alignment horizontal="right"/>
    </xf>
    <xf numFmtId="3" fontId="2" fillId="0" borderId="13" xfId="0" applyNumberFormat="1" applyFont="1" applyFill="1" applyBorder="1"/>
    <xf numFmtId="3" fontId="2" fillId="0" borderId="3" xfId="0" applyNumberFormat="1" applyFont="1" applyFill="1" applyBorder="1" applyAlignment="1">
      <alignment horizontal="right"/>
    </xf>
    <xf numFmtId="3" fontId="2" fillId="0" borderId="4" xfId="0" applyNumberFormat="1" applyFont="1" applyFill="1" applyBorder="1"/>
    <xf numFmtId="3" fontId="2" fillId="0" borderId="15" xfId="0" applyNumberFormat="1" applyFont="1" applyFill="1" applyBorder="1"/>
    <xf numFmtId="3" fontId="3" fillId="0" borderId="4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center"/>
    </xf>
    <xf numFmtId="3" fontId="3" fillId="0" borderId="17" xfId="0" applyNumberFormat="1" applyFont="1" applyFill="1" applyBorder="1" applyAlignment="1">
      <alignment horizontal="center"/>
    </xf>
    <xf numFmtId="3" fontId="3" fillId="0" borderId="16" xfId="0" applyNumberFormat="1" applyFont="1" applyFill="1" applyBorder="1"/>
    <xf numFmtId="3" fontId="3" fillId="0" borderId="20" xfId="0" applyNumberFormat="1" applyFont="1" applyFill="1" applyBorder="1"/>
    <xf numFmtId="3" fontId="3" fillId="0" borderId="21" xfId="0" applyNumberFormat="1" applyFont="1" applyFill="1" applyBorder="1"/>
    <xf numFmtId="3" fontId="3" fillId="0" borderId="22" xfId="0" applyNumberFormat="1" applyFont="1" applyFill="1" applyBorder="1" applyAlignment="1">
      <alignment horizontal="right"/>
    </xf>
    <xf numFmtId="3" fontId="2" fillId="0" borderId="8" xfId="0" applyNumberFormat="1" applyFont="1" applyFill="1" applyBorder="1" applyAlignment="1">
      <alignment horizontal="right"/>
    </xf>
    <xf numFmtId="0" fontId="1" fillId="0" borderId="0" xfId="0" applyFont="1" applyFill="1" applyBorder="1"/>
    <xf numFmtId="3" fontId="4" fillId="0" borderId="1" xfId="0" applyNumberFormat="1" applyFont="1" applyFill="1" applyBorder="1"/>
    <xf numFmtId="3" fontId="4" fillId="0" borderId="2" xfId="0" applyNumberFormat="1" applyFont="1" applyFill="1" applyBorder="1"/>
    <xf numFmtId="3" fontId="4" fillId="0" borderId="5" xfId="0" applyNumberFormat="1" applyFont="1" applyFill="1" applyBorder="1"/>
    <xf numFmtId="3" fontId="4" fillId="0" borderId="0" xfId="0" applyNumberFormat="1" applyFont="1" applyFill="1" applyBorder="1"/>
    <xf numFmtId="3" fontId="4" fillId="0" borderId="17" xfId="0" applyNumberFormat="1" applyFont="1" applyFill="1" applyBorder="1"/>
    <xf numFmtId="3" fontId="4" fillId="0" borderId="13" xfId="0" applyNumberFormat="1" applyFont="1" applyFill="1" applyBorder="1"/>
    <xf numFmtId="3" fontId="4" fillId="0" borderId="12" xfId="0" applyNumberFormat="1" applyFont="1" applyFill="1" applyBorder="1"/>
    <xf numFmtId="3" fontId="4" fillId="0" borderId="19" xfId="0" applyNumberFormat="1" applyFont="1" applyFill="1" applyBorder="1"/>
    <xf numFmtId="3" fontId="4" fillId="0" borderId="6" xfId="0" applyNumberFormat="1" applyFont="1" applyFill="1" applyBorder="1"/>
    <xf numFmtId="3" fontId="4" fillId="0" borderId="16" xfId="0" applyNumberFormat="1" applyFont="1" applyFill="1" applyBorder="1"/>
    <xf numFmtId="3" fontId="3" fillId="0" borderId="25" xfId="0" applyNumberFormat="1" applyFont="1" applyFill="1" applyBorder="1"/>
    <xf numFmtId="0" fontId="1" fillId="0" borderId="0" xfId="0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1" fillId="0" borderId="8" xfId="0" applyNumberFormat="1" applyFont="1" applyBorder="1" applyAlignment="1">
      <alignment horizontal="right"/>
    </xf>
    <xf numFmtId="3" fontId="1" fillId="0" borderId="11" xfId="0" applyNumberFormat="1" applyFont="1" applyBorder="1"/>
    <xf numFmtId="0" fontId="1" fillId="0" borderId="17" xfId="0" applyFont="1" applyFill="1" applyBorder="1"/>
    <xf numFmtId="0" fontId="1" fillId="0" borderId="16" xfId="0" applyFont="1" applyFill="1" applyBorder="1"/>
    <xf numFmtId="3" fontId="4" fillId="0" borderId="4" xfId="0" applyNumberFormat="1" applyFont="1" applyFill="1" applyBorder="1"/>
    <xf numFmtId="3" fontId="4" fillId="0" borderId="14" xfId="0" applyNumberFormat="1" applyFont="1" applyFill="1" applyBorder="1"/>
    <xf numFmtId="3" fontId="4" fillId="0" borderId="15" xfId="0" applyNumberFormat="1" applyFont="1" applyFill="1" applyBorder="1"/>
    <xf numFmtId="0" fontId="1" fillId="0" borderId="6" xfId="0" applyFont="1" applyFill="1" applyBorder="1"/>
    <xf numFmtId="3" fontId="3" fillId="0" borderId="18" xfId="0" applyNumberFormat="1" applyFont="1" applyFill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/>
    <xf numFmtId="3" fontId="3" fillId="0" borderId="0" xfId="0" applyNumberFormat="1" applyFont="1" applyFill="1"/>
    <xf numFmtId="164" fontId="2" fillId="0" borderId="0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1" fillId="0" borderId="18" xfId="0" applyFont="1" applyFill="1" applyBorder="1"/>
    <xf numFmtId="3" fontId="3" fillId="0" borderId="5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3" fontId="4" fillId="0" borderId="3" xfId="0" applyNumberFormat="1" applyFont="1" applyFill="1" applyBorder="1"/>
    <xf numFmtId="0" fontId="1" fillId="0" borderId="0" xfId="0" applyFont="1" applyBorder="1" applyAlignment="1">
      <alignment horizontal="right"/>
    </xf>
    <xf numFmtId="3" fontId="3" fillId="0" borderId="26" xfId="0" applyNumberFormat="1" applyFont="1" applyFill="1" applyBorder="1" applyAlignment="1">
      <alignment horizontal="center"/>
    </xf>
    <xf numFmtId="3" fontId="3" fillId="0" borderId="27" xfId="0" applyNumberFormat="1" applyFont="1" applyFill="1" applyBorder="1" applyAlignment="1">
      <alignment horizontal="center"/>
    </xf>
    <xf numFmtId="3" fontId="3" fillId="0" borderId="27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center"/>
    </xf>
    <xf numFmtId="3" fontId="3" fillId="0" borderId="28" xfId="0" applyNumberFormat="1" applyFont="1" applyFill="1" applyBorder="1" applyAlignment="1">
      <alignment horizontal="center"/>
    </xf>
    <xf numFmtId="3" fontId="3" fillId="0" borderId="29" xfId="0" applyNumberFormat="1" applyFont="1" applyFill="1" applyBorder="1" applyAlignment="1">
      <alignment horizontal="center"/>
    </xf>
    <xf numFmtId="3" fontId="2" fillId="2" borderId="0" xfId="0" applyNumberFormat="1" applyFont="1" applyFill="1" applyBorder="1"/>
    <xf numFmtId="3" fontId="3" fillId="2" borderId="20" xfId="0" applyNumberFormat="1" applyFont="1" applyFill="1" applyBorder="1"/>
    <xf numFmtId="3" fontId="3" fillId="2" borderId="21" xfId="0" applyNumberFormat="1" applyFont="1" applyFill="1" applyBorder="1"/>
    <xf numFmtId="3" fontId="3" fillId="2" borderId="22" xfId="0" applyNumberFormat="1" applyFont="1" applyFill="1" applyBorder="1" applyAlignment="1">
      <alignment horizontal="right"/>
    </xf>
    <xf numFmtId="3" fontId="3" fillId="2" borderId="12" xfId="0" applyNumberFormat="1" applyFont="1" applyFill="1" applyBorder="1"/>
    <xf numFmtId="3" fontId="3" fillId="2" borderId="3" xfId="0" applyNumberFormat="1" applyFont="1" applyFill="1" applyBorder="1"/>
    <xf numFmtId="3" fontId="3" fillId="2" borderId="13" xfId="0" applyNumberFormat="1" applyFont="1" applyFill="1" applyBorder="1" applyAlignment="1">
      <alignment horizontal="right"/>
    </xf>
    <xf numFmtId="3" fontId="3" fillId="2" borderId="26" xfId="0" applyNumberFormat="1" applyFont="1" applyFill="1" applyBorder="1" applyAlignment="1">
      <alignment horizontal="center"/>
    </xf>
    <xf numFmtId="3" fontId="3" fillId="2" borderId="27" xfId="0" applyNumberFormat="1" applyFont="1" applyFill="1" applyBorder="1" applyAlignment="1">
      <alignment horizontal="center"/>
    </xf>
    <xf numFmtId="3" fontId="3" fillId="2" borderId="25" xfId="0" applyNumberFormat="1" applyFont="1" applyFill="1" applyBorder="1"/>
    <xf numFmtId="3" fontId="2" fillId="2" borderId="28" xfId="0" applyNumberFormat="1" applyFont="1" applyFill="1" applyBorder="1" applyAlignment="1">
      <alignment horizontal="left"/>
    </xf>
    <xf numFmtId="3" fontId="3" fillId="2" borderId="27" xfId="0" applyNumberFormat="1" applyFont="1" applyFill="1" applyBorder="1" applyAlignment="1">
      <alignment horizontal="right"/>
    </xf>
    <xf numFmtId="3" fontId="3" fillId="2" borderId="25" xfId="0" applyNumberFormat="1" applyFont="1" applyFill="1" applyBorder="1" applyAlignment="1">
      <alignment horizontal="center"/>
    </xf>
    <xf numFmtId="3" fontId="3" fillId="2" borderId="28" xfId="0" applyNumberFormat="1" applyFont="1" applyFill="1" applyBorder="1" applyAlignment="1">
      <alignment horizontal="center"/>
    </xf>
    <xf numFmtId="3" fontId="3" fillId="2" borderId="29" xfId="0" applyNumberFormat="1" applyFont="1" applyFill="1" applyBorder="1" applyAlignment="1">
      <alignment horizontal="center"/>
    </xf>
    <xf numFmtId="3" fontId="3" fillId="2" borderId="4" xfId="0" applyNumberFormat="1" applyFont="1" applyFill="1" applyBorder="1"/>
    <xf numFmtId="3" fontId="3" fillId="2" borderId="0" xfId="0" applyNumberFormat="1" applyFont="1" applyFill="1" applyBorder="1"/>
    <xf numFmtId="3" fontId="3" fillId="2" borderId="1" xfId="0" applyNumberFormat="1" applyFont="1" applyFill="1" applyBorder="1"/>
    <xf numFmtId="3" fontId="2" fillId="2" borderId="0" xfId="0" applyNumberFormat="1" applyFont="1" applyFill="1" applyBorder="1" applyAlignment="1">
      <alignment horizontal="right"/>
    </xf>
    <xf numFmtId="3" fontId="3" fillId="2" borderId="2" xfId="0" applyNumberFormat="1" applyFont="1" applyFill="1" applyBorder="1"/>
    <xf numFmtId="3" fontId="3" fillId="2" borderId="5" xfId="0" applyNumberFormat="1" applyFont="1" applyFill="1" applyBorder="1"/>
    <xf numFmtId="3" fontId="3" fillId="2" borderId="0" xfId="0" applyNumberFormat="1" applyFont="1" applyFill="1" applyBorder="1" applyAlignment="1">
      <alignment horizontal="right"/>
    </xf>
    <xf numFmtId="3" fontId="3" fillId="2" borderId="15" xfId="0" applyNumberFormat="1" applyFont="1" applyFill="1" applyBorder="1"/>
    <xf numFmtId="3" fontId="2" fillId="2" borderId="2" xfId="0" applyNumberFormat="1" applyFont="1" applyFill="1" applyBorder="1"/>
    <xf numFmtId="3" fontId="3" fillId="2" borderId="17" xfId="0" applyNumberFormat="1" applyFont="1" applyFill="1" applyBorder="1"/>
    <xf numFmtId="3" fontId="2" fillId="2" borderId="5" xfId="0" applyNumberFormat="1" applyFont="1" applyFill="1" applyBorder="1"/>
    <xf numFmtId="3" fontId="2" fillId="2" borderId="16" xfId="0" applyNumberFormat="1" applyFont="1" applyFill="1" applyBorder="1"/>
    <xf numFmtId="3" fontId="2" fillId="2" borderId="6" xfId="0" applyNumberFormat="1" applyFont="1" applyFill="1" applyBorder="1"/>
    <xf numFmtId="3" fontId="2" fillId="2" borderId="6" xfId="0" applyNumberFormat="1" applyFont="1" applyFill="1" applyBorder="1" applyAlignment="1">
      <alignment horizontal="right"/>
    </xf>
    <xf numFmtId="3" fontId="2" fillId="2" borderId="18" xfId="0" applyNumberFormat="1" applyFont="1" applyFill="1" applyBorder="1"/>
    <xf numFmtId="3" fontId="3" fillId="2" borderId="14" xfId="0" applyNumberFormat="1" applyFont="1" applyFill="1" applyBorder="1"/>
    <xf numFmtId="3" fontId="2" fillId="2" borderId="13" xfId="0" applyNumberFormat="1" applyFont="1" applyFill="1" applyBorder="1"/>
    <xf numFmtId="3" fontId="2" fillId="2" borderId="3" xfId="0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3" fontId="2" fillId="2" borderId="19" xfId="0" applyNumberFormat="1" applyFont="1" applyFill="1" applyBorder="1"/>
    <xf numFmtId="3" fontId="2" fillId="2" borderId="16" xfId="0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2" fillId="2" borderId="2" xfId="0" applyNumberFormat="1" applyFont="1" applyFill="1" applyBorder="1" applyAlignment="1">
      <alignment horizontal="right"/>
    </xf>
    <xf numFmtId="3" fontId="3" fillId="2" borderId="13" xfId="0" applyNumberFormat="1" applyFont="1" applyFill="1" applyBorder="1"/>
    <xf numFmtId="3" fontId="3" fillId="2" borderId="19" xfId="0" applyNumberFormat="1" applyFont="1" applyFill="1" applyBorder="1"/>
    <xf numFmtId="3" fontId="3" fillId="2" borderId="7" xfId="0" applyNumberFormat="1" applyFont="1" applyFill="1" applyBorder="1"/>
    <xf numFmtId="3" fontId="3" fillId="2" borderId="9" xfId="0" applyNumberFormat="1" applyFont="1" applyFill="1" applyBorder="1"/>
    <xf numFmtId="3" fontId="2" fillId="2" borderId="10" xfId="0" applyNumberFormat="1" applyFont="1" applyFill="1" applyBorder="1"/>
    <xf numFmtId="3" fontId="3" fillId="0" borderId="7" xfId="0" applyNumberFormat="1" applyFont="1" applyBorder="1"/>
    <xf numFmtId="3" fontId="2" fillId="0" borderId="8" xfId="0" applyNumberFormat="1" applyFont="1" applyBorder="1"/>
    <xf numFmtId="3" fontId="3" fillId="0" borderId="9" xfId="0" applyNumberFormat="1" applyFont="1" applyBorder="1"/>
    <xf numFmtId="3" fontId="2" fillId="0" borderId="10" xfId="0" applyNumberFormat="1" applyFont="1" applyBorder="1"/>
    <xf numFmtId="3" fontId="3" fillId="0" borderId="10" xfId="0" applyNumberFormat="1" applyFont="1" applyBorder="1" applyAlignment="1">
      <alignment horizontal="right"/>
    </xf>
    <xf numFmtId="3" fontId="2" fillId="0" borderId="11" xfId="0" applyNumberFormat="1" applyFont="1" applyBorder="1"/>
    <xf numFmtId="3" fontId="2" fillId="2" borderId="8" xfId="0" applyNumberFormat="1" applyFont="1" applyFill="1" applyBorder="1"/>
    <xf numFmtId="3" fontId="2" fillId="2" borderId="8" xfId="0" applyNumberFormat="1" applyFont="1" applyFill="1" applyBorder="1" applyAlignment="1">
      <alignment horizontal="right"/>
    </xf>
    <xf numFmtId="3" fontId="2" fillId="2" borderId="11" xfId="0" applyNumberFormat="1" applyFont="1" applyFill="1" applyBorder="1"/>
    <xf numFmtId="3" fontId="1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right"/>
    </xf>
    <xf numFmtId="3" fontId="4" fillId="0" borderId="18" xfId="0" applyNumberFormat="1" applyFont="1" applyFill="1" applyBorder="1"/>
    <xf numFmtId="3" fontId="2" fillId="0" borderId="13" xfId="0" applyNumberFormat="1" applyFont="1" applyFill="1" applyBorder="1" applyAlignment="1">
      <alignment horizontal="right"/>
    </xf>
    <xf numFmtId="3" fontId="2" fillId="0" borderId="19" xfId="0" applyNumberFormat="1" applyFont="1" applyFill="1" applyBorder="1" applyAlignment="1">
      <alignment horizontal="right"/>
    </xf>
    <xf numFmtId="3" fontId="2" fillId="0" borderId="23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3" fontId="2" fillId="2" borderId="23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3" fillId="2" borderId="23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3" fontId="3" fillId="2" borderId="20" xfId="0" applyNumberFormat="1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3" fontId="3" fillId="0" borderId="14" xfId="0" applyNumberFormat="1" applyFont="1" applyBorder="1"/>
    <xf numFmtId="3" fontId="3" fillId="0" borderId="13" xfId="0" applyNumberFormat="1" applyFont="1" applyBorder="1"/>
    <xf numFmtId="3" fontId="3" fillId="0" borderId="3" xfId="0" applyNumberFormat="1" applyFont="1" applyBorder="1"/>
    <xf numFmtId="3" fontId="3" fillId="0" borderId="3" xfId="0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9" xfId="0" applyNumberFormat="1" applyFont="1" applyBorder="1"/>
    <xf numFmtId="3" fontId="3" fillId="2" borderId="6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3" fontId="3" fillId="0" borderId="12" xfId="0" applyNumberFormat="1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3" fontId="3" fillId="2" borderId="12" xfId="0" applyNumberFormat="1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3" fontId="2" fillId="2" borderId="21" xfId="0" applyNumberFormat="1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3" fontId="3" fillId="0" borderId="23" xfId="0" applyNumberFormat="1" applyFont="1" applyBorder="1"/>
    <xf numFmtId="0" fontId="0" fillId="0" borderId="23" xfId="0" applyBorder="1"/>
    <xf numFmtId="0" fontId="0" fillId="0" borderId="4" xfId="0" applyBorder="1"/>
    <xf numFmtId="0" fontId="2" fillId="0" borderId="2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" fontId="3" fillId="0" borderId="23" xfId="0" applyNumberFormat="1" applyFont="1" applyFill="1" applyBorder="1"/>
    <xf numFmtId="3" fontId="2" fillId="0" borderId="26" xfId="0" applyNumberFormat="1" applyFont="1" applyFill="1" applyBorder="1" applyAlignment="1">
      <alignment horizontal="left"/>
    </xf>
    <xf numFmtId="3" fontId="2" fillId="0" borderId="14" xfId="0" applyNumberFormat="1" applyFont="1" applyFill="1" applyBorder="1"/>
    <xf numFmtId="3" fontId="2" fillId="0" borderId="7" xfId="0" applyNumberFormat="1" applyFont="1" applyFill="1" applyBorder="1"/>
    <xf numFmtId="3" fontId="1" fillId="0" borderId="23" xfId="0" applyNumberFormat="1" applyFont="1" applyBorder="1"/>
    <xf numFmtId="3" fontId="3" fillId="2" borderId="10" xfId="0" applyNumberFormat="1" applyFont="1" applyFill="1" applyBorder="1"/>
    <xf numFmtId="3" fontId="2" fillId="2" borderId="10" xfId="0" applyNumberFormat="1" applyFont="1" applyFill="1" applyBorder="1" applyAlignment="1">
      <alignment horizontal="right"/>
    </xf>
    <xf numFmtId="3" fontId="3" fillId="2" borderId="8" xfId="0" applyNumberFormat="1" applyFont="1" applyFill="1" applyBorder="1"/>
    <xf numFmtId="3" fontId="3" fillId="2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1%2022%20Place\Working%20Papers\Working%20Paper%20Summary%202021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xxxx-%20Leisure%20Vision%20site%2022-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1%2022%20Place\Working%20Papers\055%20-%20Leisure%20Vision%20-%20Site%2021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350%20-%20Open%20Spaces%2022-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470%20-%20Land%20Drainage%2022-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310%20-%20Car%20Parks%2022-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460%20-%20Christmas%20Lighting%2022-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1%2022%20Place\Working%20Papers\140%20-%20Christmas%20Lighting%20212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320%20-%20Cattle%20Market%2022-2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1%2022%20Place\Working%20Papers\300%20-%20Cattle%20Market%20212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450%20-%20Tourism%2022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enior%20Accountant\Budget%20Book%20Accessibility%20Checked\2022-23\Work%20in%20Progress\VR\11.%20Revenue%20Estimates%20(Place%20Priorities)%20%202022-23%20with%20support%20cost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1%2022%20Place\Working%20Papers\315%20-%20Tourism%20212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340%20-%20King%20Street%2022-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510%20-%20Development%20Control%2022-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520%20-%20Local%20Plans%2022-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1%2022%20Place\Working%20Papers\345%20-%20Local%20Plans%20212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530%20-%20Building%20Control%2022-2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1%2022%20Place\Working%20Papers\355%20-%20Building%20Control%20212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550%20-%20Private%20Sector%20Housing%20Renewal%2022-2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\2020-21%20People\Budget%20Working%20Papers\400%20-%20Private%20Sector%20Housing%20Renewal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360%20-%20Parkside%2022-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enior%20Management%20Accountant\2021%2022%20Corporate\Budget%20Book%20Pages\Budget%20Book%20Pages%20(FINAL)\Working%20Copies\Support%20Services%20and%20Recharges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370%20-%20Phoenix%20House%2022-2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420%20-%20Corp%20Repairs%20&amp;%20Maintenance%2022-2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1%2022%20Place\Working%20Papers\477%20-%20Corp%20Repairs%20&amp;%20Maintenance%20212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3590%20-%20Environmental%20Maintenance%2022-2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380%20-%20Industrial%20Estates%2022-2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430%20-%20Economic%20Development%2022-2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1%2022%20Place\Working%20Papers\575%20-%20Economic%20Development%20212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1%2022%20Place\Working%20Papers\580%20-%20Land%20Charges%20212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540%20-%20Land%20Charges%2022-2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220%20-%20Licensing%2022-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490%20-%20Env%20Health%2022-2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1%2022%20Place\Working%20Papers\588%20-%20Licensing%202122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440%20-%20BID%2022-23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130-%20Asset%20management%20team%2022-23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1%2022%20Place\Working%20Papers\872%20-%20Regulatory%20Services%20212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3610%20-%20Growth%20&amp;%20Regeneration%2022-2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1%2022%20Place\Working%20Papers\876%20-%20Growth%20&amp;%20Regeneration%2021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500%20-%20Control%20of%20Pests%2022-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300%20-%20Public%20Conveniences%2022-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0%2021%20Place\Working%20Papers\040%20-%20Public%20Conveniences%2021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-%20Capital\2022-23%20Place\Budget%20Working%20Papers\G1480%20-%20Waste%20Management%2022-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%20Accountant%20JB\2021%2022%20Place\Working%20Papers\050%20-%20Waste%20Management%202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WP"/>
      <sheetName val="Controlled Costs Only"/>
    </sheetNames>
    <sheetDataSet>
      <sheetData sheetId="0" refreshError="1">
        <row r="8">
          <cell r="E8">
            <v>313180</v>
          </cell>
        </row>
        <row r="24">
          <cell r="B24">
            <v>183883.09000000003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5 Other Private Housing"/>
      <sheetName val="Sheet1"/>
    </sheetNames>
    <sheetDataSet>
      <sheetData sheetId="0">
        <row r="8">
          <cell r="F8">
            <v>62840</v>
          </cell>
        </row>
      </sheetData>
      <sheetData sheetId="1">
        <row r="9">
          <cell r="L9">
            <v>17291.239999999998</v>
          </cell>
        </row>
        <row r="14">
          <cell r="L14">
            <v>9027.11</v>
          </cell>
        </row>
        <row r="18">
          <cell r="L18">
            <v>-10.53</v>
          </cell>
        </row>
        <row r="23">
          <cell r="L23">
            <v>21002</v>
          </cell>
        </row>
        <row r="32">
          <cell r="L32">
            <v>80170.539999999994</v>
          </cell>
        </row>
        <row r="42">
          <cell r="L42">
            <v>-13428.04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5 - Leisure Vision - Site"/>
    </sheetNames>
    <sheetDataSet>
      <sheetData sheetId="0">
        <row r="7">
          <cell r="Q7">
            <v>0</v>
          </cell>
        </row>
        <row r="8">
          <cell r="Q8">
            <v>0</v>
          </cell>
        </row>
        <row r="15">
          <cell r="Q15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 - Open Spaces"/>
      <sheetName val="Sheet1"/>
      <sheetName val="Pd5 Monitoring"/>
      <sheetName val="Transaction Reports"/>
      <sheetName val="Commitments"/>
    </sheetNames>
    <sheetDataSet>
      <sheetData sheetId="0">
        <row r="7">
          <cell r="F7">
            <v>0</v>
          </cell>
          <cell r="R7">
            <v>0</v>
          </cell>
        </row>
        <row r="8">
          <cell r="F8">
            <v>4000</v>
          </cell>
          <cell r="R8">
            <v>4000</v>
          </cell>
        </row>
        <row r="9">
          <cell r="F9"/>
          <cell r="R9">
            <v>2000</v>
          </cell>
        </row>
        <row r="10">
          <cell r="F10">
            <v>2440</v>
          </cell>
          <cell r="R10">
            <v>2440</v>
          </cell>
        </row>
        <row r="11">
          <cell r="F11">
            <v>3500</v>
          </cell>
          <cell r="R11">
            <v>1500</v>
          </cell>
        </row>
        <row r="12">
          <cell r="F12">
            <v>570</v>
          </cell>
          <cell r="R12">
            <v>500</v>
          </cell>
        </row>
        <row r="13">
          <cell r="F13">
            <v>150</v>
          </cell>
          <cell r="R13">
            <v>150</v>
          </cell>
        </row>
        <row r="14">
          <cell r="F14">
            <v>0</v>
          </cell>
          <cell r="R14">
            <v>0</v>
          </cell>
        </row>
        <row r="15">
          <cell r="F15">
            <v>0</v>
          </cell>
          <cell r="R15">
            <v>0</v>
          </cell>
        </row>
        <row r="16">
          <cell r="F16">
            <v>70</v>
          </cell>
          <cell r="R16">
            <v>70</v>
          </cell>
        </row>
        <row r="17">
          <cell r="F17">
            <v>610</v>
          </cell>
          <cell r="R17">
            <v>620</v>
          </cell>
        </row>
        <row r="18">
          <cell r="F18">
            <v>0</v>
          </cell>
          <cell r="R18">
            <v>0</v>
          </cell>
        </row>
        <row r="19">
          <cell r="F19">
            <v>200</v>
          </cell>
          <cell r="R19">
            <v>200</v>
          </cell>
        </row>
        <row r="20">
          <cell r="F20">
            <v>400</v>
          </cell>
          <cell r="R20">
            <v>400</v>
          </cell>
        </row>
        <row r="21">
          <cell r="F21">
            <v>0</v>
          </cell>
          <cell r="R21">
            <v>0</v>
          </cell>
        </row>
        <row r="22">
          <cell r="F22">
            <v>0</v>
          </cell>
          <cell r="R22">
            <v>320</v>
          </cell>
        </row>
        <row r="30">
          <cell r="F30">
            <v>-1500</v>
          </cell>
          <cell r="R30">
            <v>-3500</v>
          </cell>
        </row>
        <row r="34">
          <cell r="F34">
            <v>41860</v>
          </cell>
          <cell r="R34">
            <v>42480</v>
          </cell>
        </row>
        <row r="36">
          <cell r="F36">
            <v>2510</v>
          </cell>
          <cell r="R36">
            <v>2130</v>
          </cell>
        </row>
      </sheetData>
      <sheetData sheetId="1">
        <row r="16">
          <cell r="L16">
            <v>14490.750000000002</v>
          </cell>
        </row>
        <row r="22">
          <cell r="L22">
            <v>350.4</v>
          </cell>
        </row>
        <row r="34">
          <cell r="L34">
            <v>12094.65</v>
          </cell>
        </row>
        <row r="43">
          <cell r="L43">
            <v>-3000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 - Land Drainage"/>
      <sheetName val="Sheet1"/>
      <sheetName val="Pd5 Monitoring"/>
      <sheetName val="Transaction Reports"/>
      <sheetName val="Commitments"/>
    </sheetNames>
    <sheetDataSet>
      <sheetData sheetId="0">
        <row r="7">
          <cell r="F7">
            <v>1500</v>
          </cell>
          <cell r="R7">
            <v>500</v>
          </cell>
        </row>
        <row r="8">
          <cell r="F8">
            <v>19930</v>
          </cell>
          <cell r="R8">
            <v>20330</v>
          </cell>
        </row>
        <row r="9">
          <cell r="F9">
            <v>140</v>
          </cell>
          <cell r="R9">
            <v>140</v>
          </cell>
        </row>
      </sheetData>
      <sheetData sheetId="1">
        <row r="9">
          <cell r="L9">
            <v>19093.57</v>
          </cell>
        </row>
        <row r="14">
          <cell r="L14">
            <v>136.74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0 - Car Parks"/>
      <sheetName val="Sheet1"/>
      <sheetName val="Pd5 Monitoring"/>
      <sheetName val="Forecast"/>
      <sheetName val="Arla Lease"/>
      <sheetName val="Transaction Reports"/>
      <sheetName val="Commitments"/>
    </sheetNames>
    <sheetDataSet>
      <sheetData sheetId="0">
        <row r="7">
          <cell r="F7">
            <v>1500</v>
          </cell>
          <cell r="R7">
            <v>1500</v>
          </cell>
        </row>
        <row r="8">
          <cell r="F8">
            <v>0</v>
          </cell>
          <cell r="R8">
            <v>0</v>
          </cell>
        </row>
        <row r="9">
          <cell r="F9">
            <v>3540</v>
          </cell>
          <cell r="R9">
            <v>9300</v>
          </cell>
        </row>
        <row r="10">
          <cell r="F10">
            <v>0</v>
          </cell>
          <cell r="R10">
            <v>0</v>
          </cell>
        </row>
        <row r="11">
          <cell r="F11">
            <v>2280</v>
          </cell>
          <cell r="R11">
            <v>3190</v>
          </cell>
        </row>
        <row r="12">
          <cell r="F12">
            <v>93460</v>
          </cell>
          <cell r="R12">
            <v>97190</v>
          </cell>
        </row>
        <row r="13">
          <cell r="F13">
            <v>2140</v>
          </cell>
          <cell r="R13">
            <v>2140</v>
          </cell>
        </row>
        <row r="14">
          <cell r="F14">
            <v>0</v>
          </cell>
          <cell r="R14">
            <v>0</v>
          </cell>
        </row>
        <row r="15">
          <cell r="F15">
            <v>3970</v>
          </cell>
          <cell r="R15">
            <v>3970</v>
          </cell>
        </row>
        <row r="16">
          <cell r="F16">
            <v>3000</v>
          </cell>
          <cell r="R16">
            <v>3060</v>
          </cell>
        </row>
        <row r="17">
          <cell r="F17">
            <v>2000</v>
          </cell>
          <cell r="R17">
            <v>2000</v>
          </cell>
        </row>
        <row r="18">
          <cell r="F18">
            <v>700</v>
          </cell>
          <cell r="R18">
            <v>700</v>
          </cell>
        </row>
        <row r="19">
          <cell r="F19">
            <v>850</v>
          </cell>
          <cell r="R19">
            <v>850</v>
          </cell>
        </row>
        <row r="20">
          <cell r="F20">
            <v>0</v>
          </cell>
          <cell r="R20">
            <v>0</v>
          </cell>
        </row>
        <row r="21">
          <cell r="F21">
            <v>11000</v>
          </cell>
          <cell r="R21">
            <v>11000</v>
          </cell>
        </row>
        <row r="22">
          <cell r="F22">
            <v>1240</v>
          </cell>
          <cell r="R22">
            <v>1260</v>
          </cell>
        </row>
        <row r="23">
          <cell r="F23">
            <v>1270</v>
          </cell>
          <cell r="R23">
            <v>1220</v>
          </cell>
        </row>
        <row r="24">
          <cell r="F24">
            <v>0</v>
          </cell>
          <cell r="R24">
            <v>0</v>
          </cell>
        </row>
        <row r="25">
          <cell r="F25">
            <v>66300</v>
          </cell>
          <cell r="R25">
            <v>64000</v>
          </cell>
        </row>
        <row r="26">
          <cell r="F26">
            <v>0</v>
          </cell>
          <cell r="R26">
            <v>0</v>
          </cell>
        </row>
        <row r="27">
          <cell r="F27">
            <v>0</v>
          </cell>
          <cell r="R27">
            <v>7210</v>
          </cell>
        </row>
        <row r="37">
          <cell r="F37">
            <v>-800450</v>
          </cell>
          <cell r="R37">
            <v>-625830</v>
          </cell>
        </row>
        <row r="42">
          <cell r="F42">
            <v>56790</v>
          </cell>
          <cell r="R42">
            <v>57640</v>
          </cell>
        </row>
      </sheetData>
      <sheetData sheetId="1">
        <row r="13">
          <cell r="L13">
            <v>100240.97</v>
          </cell>
        </row>
        <row r="17">
          <cell r="L17">
            <v>3970</v>
          </cell>
        </row>
        <row r="28">
          <cell r="L28">
            <v>19886.16</v>
          </cell>
        </row>
        <row r="35">
          <cell r="L35">
            <v>66800.899999999994</v>
          </cell>
        </row>
        <row r="41">
          <cell r="L41">
            <v>833890.74</v>
          </cell>
        </row>
        <row r="51">
          <cell r="L51">
            <v>-295775.94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0 - Christmas Lighting"/>
      <sheetName val="Sheet2"/>
      <sheetName val="Sheet1"/>
      <sheetName val="Pd5 Monitoring"/>
      <sheetName val="Transaction Reports"/>
      <sheetName val="Commitments"/>
    </sheetNames>
    <sheetDataSet>
      <sheetData sheetId="0">
        <row r="7">
          <cell r="F7">
            <v>1270</v>
          </cell>
          <cell r="R7">
            <v>500</v>
          </cell>
        </row>
        <row r="8">
          <cell r="F8">
            <v>26000</v>
          </cell>
          <cell r="R8">
            <v>25500</v>
          </cell>
        </row>
        <row r="9">
          <cell r="F9">
            <v>0</v>
          </cell>
          <cell r="R9">
            <v>0</v>
          </cell>
        </row>
        <row r="10">
          <cell r="F10">
            <v>6500</v>
          </cell>
          <cell r="R10">
            <v>5000</v>
          </cell>
        </row>
        <row r="11">
          <cell r="F11">
            <v>1500</v>
          </cell>
          <cell r="R11">
            <v>2100</v>
          </cell>
        </row>
        <row r="12">
          <cell r="F12">
            <v>0</v>
          </cell>
        </row>
        <row r="13">
          <cell r="F13">
            <v>210</v>
          </cell>
          <cell r="R13">
            <v>210</v>
          </cell>
        </row>
        <row r="23">
          <cell r="F23">
            <v>7000</v>
          </cell>
        </row>
      </sheetData>
      <sheetData sheetId="1"/>
      <sheetData sheetId="2">
        <row r="7">
          <cell r="L7">
            <v>0</v>
          </cell>
        </row>
        <row r="13">
          <cell r="L13">
            <v>31736.78</v>
          </cell>
        </row>
        <row r="18">
          <cell r="L18">
            <v>202.3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0 - Christmas Lighting"/>
    </sheetNames>
    <sheetDataSet>
      <sheetData sheetId="0">
        <row r="7">
          <cell r="B7">
            <v>1040</v>
          </cell>
        </row>
        <row r="19">
          <cell r="E19">
            <v>0</v>
          </cell>
          <cell r="Q19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0 - Cattle Market"/>
      <sheetName val="Sheet1"/>
      <sheetName val="Income "/>
      <sheetName val="Pd5 Monitoring"/>
      <sheetName val="Transaction Reports"/>
      <sheetName val="Copy of Forecast"/>
      <sheetName val="Commitments"/>
    </sheetNames>
    <sheetDataSet>
      <sheetData sheetId="0">
        <row r="7">
          <cell r="F7">
            <v>660</v>
          </cell>
          <cell r="R7">
            <v>670</v>
          </cell>
        </row>
        <row r="8">
          <cell r="F8"/>
          <cell r="R8">
            <v>6250</v>
          </cell>
        </row>
        <row r="9">
          <cell r="F9">
            <v>0</v>
          </cell>
          <cell r="R9">
            <v>0</v>
          </cell>
        </row>
        <row r="10">
          <cell r="F10">
            <v>4690</v>
          </cell>
          <cell r="R10">
            <v>4560</v>
          </cell>
        </row>
        <row r="11">
          <cell r="F11">
            <v>50</v>
          </cell>
          <cell r="R11">
            <v>50</v>
          </cell>
        </row>
        <row r="12">
          <cell r="F12">
            <v>0</v>
          </cell>
          <cell r="R12">
            <v>0</v>
          </cell>
        </row>
        <row r="13">
          <cell r="F13">
            <v>5000</v>
          </cell>
          <cell r="R13">
            <v>5000</v>
          </cell>
        </row>
        <row r="14">
          <cell r="F14">
            <v>690</v>
          </cell>
          <cell r="R14">
            <v>690</v>
          </cell>
        </row>
        <row r="15">
          <cell r="F15">
            <v>870</v>
          </cell>
          <cell r="R15">
            <v>730</v>
          </cell>
        </row>
        <row r="16">
          <cell r="F16">
            <v>20970</v>
          </cell>
          <cell r="R16">
            <v>18000</v>
          </cell>
        </row>
        <row r="35">
          <cell r="F35">
            <v>-212460</v>
          </cell>
          <cell r="R35">
            <v>-243270</v>
          </cell>
        </row>
        <row r="39">
          <cell r="F39">
            <v>2300</v>
          </cell>
          <cell r="R39">
            <v>2340</v>
          </cell>
        </row>
        <row r="41">
          <cell r="F41">
            <v>291990</v>
          </cell>
          <cell r="R41">
            <v>421950</v>
          </cell>
        </row>
      </sheetData>
      <sheetData sheetId="1">
        <row r="11">
          <cell r="L11">
            <v>-2166.4900000000007</v>
          </cell>
        </row>
        <row r="22">
          <cell r="L22">
            <v>23904.36</v>
          </cell>
        </row>
        <row r="33">
          <cell r="L33">
            <v>289402.40000000002</v>
          </cell>
        </row>
        <row r="54">
          <cell r="L54">
            <v>-186269.40999999997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0 - Cattle Market"/>
      <sheetName val="Income "/>
    </sheetNames>
    <sheetDataSet>
      <sheetData sheetId="0">
        <row r="7">
          <cell r="B7">
            <v>617.45000000000005</v>
          </cell>
        </row>
        <row r="39">
          <cell r="B39">
            <v>0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5 - Tourism"/>
      <sheetName val="Sheet1"/>
      <sheetName val="Pd5 Monitoring"/>
      <sheetName val="Transaction Reports"/>
      <sheetName val="Commitments"/>
    </sheetNames>
    <sheetDataSet>
      <sheetData sheetId="0">
        <row r="7">
          <cell r="F7">
            <v>19890</v>
          </cell>
          <cell r="R7">
            <v>19790</v>
          </cell>
        </row>
        <row r="8">
          <cell r="F8">
            <v>2000</v>
          </cell>
          <cell r="R8">
            <v>2500</v>
          </cell>
        </row>
        <row r="9">
          <cell r="F9">
            <v>1070</v>
          </cell>
          <cell r="R9">
            <v>1070</v>
          </cell>
        </row>
        <row r="10">
          <cell r="F10">
            <v>2130</v>
          </cell>
          <cell r="R10">
            <v>1000</v>
          </cell>
        </row>
      </sheetData>
      <sheetData sheetId="1">
        <row r="15">
          <cell r="L15">
            <v>41274.83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  <sheetName val="page2"/>
      <sheetName val="page3"/>
      <sheetName val="page4"/>
      <sheetName val="page 5"/>
      <sheetName val="Summary"/>
    </sheetNames>
    <sheetDataSet>
      <sheetData sheetId="0">
        <row r="13">
          <cell r="F13">
            <v>65440</v>
          </cell>
          <cell r="H13">
            <v>90450</v>
          </cell>
        </row>
        <row r="16">
          <cell r="G16">
            <v>30150</v>
          </cell>
          <cell r="I16">
            <v>27580</v>
          </cell>
        </row>
        <row r="25">
          <cell r="F25">
            <v>39650</v>
          </cell>
          <cell r="H25">
            <v>47300</v>
          </cell>
        </row>
        <row r="36">
          <cell r="F36">
            <v>31740</v>
          </cell>
          <cell r="H36">
            <v>20890</v>
          </cell>
        </row>
        <row r="49">
          <cell r="F49">
            <v>242330</v>
          </cell>
          <cell r="H49">
            <v>237190</v>
          </cell>
        </row>
        <row r="53">
          <cell r="G53">
            <v>129570</v>
          </cell>
          <cell r="I53">
            <v>129570</v>
          </cell>
        </row>
        <row r="61">
          <cell r="F61">
            <v>62840</v>
          </cell>
          <cell r="H61">
            <v>73710</v>
          </cell>
        </row>
        <row r="73">
          <cell r="F73">
            <v>189760</v>
          </cell>
          <cell r="H73">
            <v>222610</v>
          </cell>
        </row>
      </sheetData>
      <sheetData sheetId="1">
        <row r="10">
          <cell r="F10">
            <v>51460</v>
          </cell>
          <cell r="H10">
            <v>51070</v>
          </cell>
        </row>
        <row r="20">
          <cell r="F20">
            <v>101030</v>
          </cell>
          <cell r="H20">
            <v>129640</v>
          </cell>
        </row>
        <row r="31">
          <cell r="F31">
            <v>71940</v>
          </cell>
          <cell r="H31">
            <v>102680</v>
          </cell>
        </row>
        <row r="42">
          <cell r="F42">
            <v>106000</v>
          </cell>
          <cell r="H42">
            <v>118630</v>
          </cell>
        </row>
        <row r="60">
          <cell r="F60">
            <v>69840</v>
          </cell>
          <cell r="H60">
            <v>103590</v>
          </cell>
        </row>
        <row r="80">
          <cell r="F80">
            <v>157220</v>
          </cell>
          <cell r="H80">
            <v>189970</v>
          </cell>
        </row>
        <row r="84">
          <cell r="G84">
            <v>73310</v>
          </cell>
          <cell r="I84">
            <v>70260</v>
          </cell>
        </row>
      </sheetData>
      <sheetData sheetId="2">
        <row r="13">
          <cell r="F13">
            <v>85910</v>
          </cell>
          <cell r="H13">
            <v>131420</v>
          </cell>
        </row>
        <row r="16">
          <cell r="G16">
            <v>76270</v>
          </cell>
          <cell r="I16">
            <v>104520</v>
          </cell>
        </row>
        <row r="25">
          <cell r="F25">
            <v>121420</v>
          </cell>
          <cell r="H25">
            <v>123850</v>
          </cell>
        </row>
        <row r="28">
          <cell r="G28">
            <v>24210</v>
          </cell>
          <cell r="I28">
            <v>24070</v>
          </cell>
        </row>
        <row r="37">
          <cell r="F37">
            <v>61240</v>
          </cell>
          <cell r="H37">
            <v>65050</v>
          </cell>
        </row>
        <row r="45">
          <cell r="F45">
            <v>26420</v>
          </cell>
          <cell r="H45">
            <v>21300</v>
          </cell>
        </row>
        <row r="59">
          <cell r="G59">
            <v>583320</v>
          </cell>
          <cell r="I59">
            <v>727130</v>
          </cell>
        </row>
        <row r="68">
          <cell r="F68">
            <v>68730</v>
          </cell>
          <cell r="H68">
            <v>85190</v>
          </cell>
        </row>
      </sheetData>
      <sheetData sheetId="3">
        <row r="13">
          <cell r="F13">
            <v>61190</v>
          </cell>
          <cell r="H13">
            <v>58500</v>
          </cell>
        </row>
        <row r="17">
          <cell r="G17">
            <v>551490</v>
          </cell>
          <cell r="I17">
            <v>579270</v>
          </cell>
        </row>
        <row r="24">
          <cell r="F24">
            <v>64020</v>
          </cell>
          <cell r="H24">
            <v>71670</v>
          </cell>
        </row>
        <row r="38">
          <cell r="F38">
            <v>139700</v>
          </cell>
          <cell r="H38">
            <v>110210</v>
          </cell>
        </row>
        <row r="41">
          <cell r="G41">
            <v>169840</v>
          </cell>
          <cell r="I41">
            <v>299160</v>
          </cell>
        </row>
        <row r="48">
          <cell r="F48">
            <v>77840</v>
          </cell>
          <cell r="H48">
            <v>79400</v>
          </cell>
        </row>
        <row r="59">
          <cell r="F59">
            <v>209550</v>
          </cell>
          <cell r="H59">
            <v>213740</v>
          </cell>
        </row>
        <row r="62">
          <cell r="G62">
            <v>2240</v>
          </cell>
          <cell r="I62">
            <v>2230</v>
          </cell>
        </row>
        <row r="68">
          <cell r="F68">
            <v>51820</v>
          </cell>
          <cell r="H68">
            <v>40220</v>
          </cell>
        </row>
      </sheetData>
      <sheetData sheetId="4">
        <row r="23">
          <cell r="F23">
            <v>92230</v>
          </cell>
          <cell r="H23">
            <v>58400</v>
          </cell>
        </row>
        <row r="27">
          <cell r="G27">
            <v>389840</v>
          </cell>
          <cell r="I27">
            <v>475470</v>
          </cell>
        </row>
      </sheetData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5 - Tourism"/>
    </sheetNames>
    <sheetDataSet>
      <sheetData sheetId="0">
        <row r="7">
          <cell r="B7">
            <v>17940</v>
          </cell>
        </row>
        <row r="17">
          <cell r="B17">
            <v>0</v>
          </cell>
          <cell r="E17">
            <v>0</v>
          </cell>
          <cell r="Q17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0 - King Street"/>
      <sheetName val="Sheet1"/>
      <sheetName val="Pd5 Monitoring"/>
      <sheetName val="Transaction Reports"/>
      <sheetName val="Commitments"/>
    </sheetNames>
    <sheetDataSet>
      <sheetData sheetId="0">
        <row r="7">
          <cell r="G7">
            <v>400</v>
          </cell>
          <cell r="S7">
            <v>400</v>
          </cell>
        </row>
        <row r="8">
          <cell r="G8"/>
          <cell r="S8">
            <v>12500</v>
          </cell>
        </row>
        <row r="9">
          <cell r="G9">
            <v>1200</v>
          </cell>
          <cell r="S9">
            <v>300</v>
          </cell>
        </row>
        <row r="10">
          <cell r="G10">
            <v>50</v>
          </cell>
          <cell r="S10">
            <v>50</v>
          </cell>
        </row>
        <row r="11">
          <cell r="G11">
            <v>990</v>
          </cell>
          <cell r="S11">
            <v>920</v>
          </cell>
        </row>
        <row r="12">
          <cell r="G12">
            <v>0</v>
          </cell>
          <cell r="S12">
            <v>0</v>
          </cell>
        </row>
        <row r="13">
          <cell r="G13">
            <v>500</v>
          </cell>
          <cell r="S13">
            <v>1350</v>
          </cell>
        </row>
        <row r="20">
          <cell r="G20">
            <v>-12500</v>
          </cell>
          <cell r="S20">
            <v>-25000</v>
          </cell>
        </row>
        <row r="26">
          <cell r="G26">
            <v>4960</v>
          </cell>
          <cell r="S26">
            <v>3490</v>
          </cell>
        </row>
      </sheetData>
      <sheetData sheetId="1">
        <row r="13">
          <cell r="L13">
            <v>1379.27</v>
          </cell>
        </row>
        <row r="18">
          <cell r="L18">
            <v>1311.6</v>
          </cell>
        </row>
        <row r="26">
          <cell r="L26">
            <v>-35126.620000000003</v>
          </cell>
        </row>
        <row r="35">
          <cell r="L35">
            <v>-12500.04</v>
          </cell>
        </row>
      </sheetData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0 - Development Control"/>
      <sheetName val="Sheet1"/>
      <sheetName val="Salary Forecast"/>
      <sheetName val="Pd5 Monitoring"/>
      <sheetName val="Transaction Reports"/>
      <sheetName val="Commitments"/>
      <sheetName val="Salary Bands"/>
      <sheetName val="Salary chgs due to vacant post "/>
      <sheetName val="Restructure Changes May 21"/>
      <sheetName val="Forecast 21-22"/>
    </sheetNames>
    <sheetDataSet>
      <sheetData sheetId="0">
        <row r="7">
          <cell r="F7">
            <v>0</v>
          </cell>
          <cell r="R7">
            <v>0</v>
          </cell>
        </row>
        <row r="8">
          <cell r="F8">
            <v>369760</v>
          </cell>
          <cell r="R8">
            <v>408800</v>
          </cell>
        </row>
        <row r="9">
          <cell r="F9">
            <v>0</v>
          </cell>
          <cell r="R9">
            <v>0</v>
          </cell>
        </row>
        <row r="10">
          <cell r="F10">
            <v>1390</v>
          </cell>
          <cell r="R10">
            <v>1390</v>
          </cell>
        </row>
        <row r="11">
          <cell r="F11">
            <v>0</v>
          </cell>
          <cell r="R11">
            <v>0</v>
          </cell>
        </row>
        <row r="12">
          <cell r="F12">
            <v>30270</v>
          </cell>
          <cell r="R12">
            <v>40230</v>
          </cell>
        </row>
        <row r="13">
          <cell r="F13">
            <v>92490</v>
          </cell>
          <cell r="R13">
            <v>77680</v>
          </cell>
        </row>
        <row r="14">
          <cell r="F14">
            <v>0</v>
          </cell>
          <cell r="R14">
            <v>0</v>
          </cell>
        </row>
        <row r="15">
          <cell r="F15">
            <v>270</v>
          </cell>
          <cell r="R15">
            <v>270</v>
          </cell>
        </row>
        <row r="16">
          <cell r="F16">
            <v>0</v>
          </cell>
          <cell r="R16">
            <v>0</v>
          </cell>
        </row>
        <row r="17">
          <cell r="F17">
            <v>0</v>
          </cell>
          <cell r="R17">
            <v>0</v>
          </cell>
        </row>
        <row r="18">
          <cell r="F18">
            <v>0</v>
          </cell>
          <cell r="R18">
            <v>26640</v>
          </cell>
        </row>
        <row r="19">
          <cell r="F19">
            <v>1920</v>
          </cell>
          <cell r="R19">
            <v>1920</v>
          </cell>
        </row>
        <row r="20">
          <cell r="F20">
            <v>710</v>
          </cell>
          <cell r="R20">
            <v>720</v>
          </cell>
        </row>
        <row r="21">
          <cell r="F21">
            <v>13910</v>
          </cell>
          <cell r="R21">
            <v>13910</v>
          </cell>
        </row>
        <row r="22">
          <cell r="F22">
            <v>4000</v>
          </cell>
          <cell r="R22">
            <v>4000</v>
          </cell>
        </row>
        <row r="23">
          <cell r="F23">
            <v>1500</v>
          </cell>
          <cell r="R23">
            <v>1200</v>
          </cell>
        </row>
        <row r="24">
          <cell r="F24">
            <v>20000</v>
          </cell>
          <cell r="R24">
            <v>0</v>
          </cell>
        </row>
        <row r="25">
          <cell r="F25">
            <v>1000</v>
          </cell>
          <cell r="R25">
            <v>1000</v>
          </cell>
        </row>
        <row r="26">
          <cell r="F26">
            <v>200</v>
          </cell>
          <cell r="R26">
            <v>200</v>
          </cell>
        </row>
        <row r="27">
          <cell r="F27">
            <v>0</v>
          </cell>
          <cell r="R27">
            <v>300</v>
          </cell>
        </row>
        <row r="28">
          <cell r="F28">
            <v>12170</v>
          </cell>
          <cell r="R28">
            <v>12410</v>
          </cell>
        </row>
        <row r="29">
          <cell r="F29">
            <v>42200</v>
          </cell>
          <cell r="R29">
            <v>42200</v>
          </cell>
        </row>
        <row r="30">
          <cell r="F30">
            <v>10000</v>
          </cell>
          <cell r="R30">
            <v>0</v>
          </cell>
        </row>
        <row r="31">
          <cell r="F31">
            <v>50</v>
          </cell>
          <cell r="R31">
            <v>50</v>
          </cell>
        </row>
        <row r="32">
          <cell r="F32">
            <v>1500</v>
          </cell>
          <cell r="R32">
            <v>1500</v>
          </cell>
        </row>
        <row r="33">
          <cell r="F33">
            <v>3500</v>
          </cell>
          <cell r="R33">
            <v>3500</v>
          </cell>
        </row>
        <row r="34">
          <cell r="F34">
            <v>0</v>
          </cell>
          <cell r="R34">
            <v>0</v>
          </cell>
        </row>
        <row r="45">
          <cell r="F45">
            <v>-864630</v>
          </cell>
          <cell r="R45">
            <v>-875320</v>
          </cell>
        </row>
        <row r="49">
          <cell r="F49">
            <v>37030</v>
          </cell>
          <cell r="R49">
            <v>47030</v>
          </cell>
        </row>
        <row r="50">
          <cell r="F50">
            <v>5130</v>
          </cell>
          <cell r="R50">
            <v>5030</v>
          </cell>
        </row>
        <row r="51">
          <cell r="F51">
            <v>1930</v>
          </cell>
          <cell r="R51">
            <v>4100</v>
          </cell>
        </row>
      </sheetData>
      <sheetData sheetId="1">
        <row r="16">
          <cell r="L16">
            <v>469416.65</v>
          </cell>
        </row>
        <row r="19">
          <cell r="L19">
            <v>0</v>
          </cell>
        </row>
        <row r="24">
          <cell r="L24">
            <v>10953.04</v>
          </cell>
        </row>
        <row r="37">
          <cell r="L37">
            <v>90176.06</v>
          </cell>
        </row>
        <row r="58">
          <cell r="L58">
            <v>-739133.34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5-Local Plans"/>
      <sheetName val="Growth"/>
      <sheetName val="Sheet1"/>
      <sheetName val="Salary Forecast"/>
      <sheetName val="Pd5 Monitoring"/>
      <sheetName val="Transaction Reports"/>
      <sheetName val="Commitments"/>
      <sheetName val="Salary Bands"/>
    </sheetNames>
    <sheetDataSet>
      <sheetData sheetId="0">
        <row r="7">
          <cell r="F7">
            <v>0</v>
          </cell>
          <cell r="R7">
            <v>0</v>
          </cell>
        </row>
        <row r="8">
          <cell r="F8">
            <v>157600</v>
          </cell>
          <cell r="R8">
            <v>175500</v>
          </cell>
        </row>
        <row r="9">
          <cell r="F9">
            <v>0</v>
          </cell>
          <cell r="R9">
            <v>0</v>
          </cell>
        </row>
        <row r="10">
          <cell r="F10">
            <v>240</v>
          </cell>
          <cell r="R10">
            <v>240</v>
          </cell>
        </row>
        <row r="11">
          <cell r="F11">
            <v>13420</v>
          </cell>
          <cell r="R11">
            <v>16610</v>
          </cell>
        </row>
        <row r="12">
          <cell r="F12">
            <v>43260</v>
          </cell>
          <cell r="R12">
            <v>33350</v>
          </cell>
        </row>
        <row r="13">
          <cell r="F13">
            <v>0</v>
          </cell>
          <cell r="R13">
            <v>0</v>
          </cell>
        </row>
        <row r="14">
          <cell r="F14">
            <v>0</v>
          </cell>
          <cell r="R14">
            <v>0</v>
          </cell>
        </row>
        <row r="15">
          <cell r="F15">
            <v>0</v>
          </cell>
          <cell r="R15">
            <v>14640</v>
          </cell>
        </row>
        <row r="16">
          <cell r="F16">
            <v>680</v>
          </cell>
          <cell r="R16">
            <v>1209.5</v>
          </cell>
        </row>
        <row r="17">
          <cell r="F17">
            <v>2040</v>
          </cell>
          <cell r="R17">
            <v>1060</v>
          </cell>
        </row>
        <row r="18">
          <cell r="F18">
            <v>1240</v>
          </cell>
          <cell r="R18">
            <v>1240</v>
          </cell>
        </row>
        <row r="19">
          <cell r="F19">
            <v>690</v>
          </cell>
          <cell r="R19">
            <v>700</v>
          </cell>
        </row>
        <row r="20">
          <cell r="F20">
            <v>3140</v>
          </cell>
          <cell r="R20">
            <v>3150</v>
          </cell>
        </row>
        <row r="21">
          <cell r="F21">
            <v>0</v>
          </cell>
          <cell r="R21">
            <v>0</v>
          </cell>
        </row>
        <row r="22">
          <cell r="F22">
            <v>0</v>
          </cell>
          <cell r="R22">
            <v>500</v>
          </cell>
        </row>
        <row r="23">
          <cell r="F23">
            <v>83750</v>
          </cell>
          <cell r="R23">
            <v>152500</v>
          </cell>
        </row>
        <row r="24">
          <cell r="F24">
            <v>0</v>
          </cell>
          <cell r="R24">
            <v>0</v>
          </cell>
        </row>
        <row r="25">
          <cell r="F25">
            <v>20950</v>
          </cell>
          <cell r="R25">
            <v>950</v>
          </cell>
        </row>
        <row r="26">
          <cell r="F26">
            <v>4200</v>
          </cell>
          <cell r="R26">
            <v>4200</v>
          </cell>
        </row>
        <row r="27">
          <cell r="F27">
            <v>84000</v>
          </cell>
          <cell r="R27">
            <v>12000</v>
          </cell>
        </row>
        <row r="28">
          <cell r="F28">
            <v>22100</v>
          </cell>
          <cell r="R28">
            <v>26205</v>
          </cell>
        </row>
        <row r="29">
          <cell r="F29">
            <v>310</v>
          </cell>
          <cell r="R29">
            <v>320</v>
          </cell>
        </row>
        <row r="41">
          <cell r="F41">
            <v>-189140</v>
          </cell>
          <cell r="R41">
            <v>-157005</v>
          </cell>
        </row>
        <row r="45">
          <cell r="F45">
            <v>14240</v>
          </cell>
          <cell r="R45">
            <v>17820</v>
          </cell>
        </row>
        <row r="46">
          <cell r="F46">
            <v>1970</v>
          </cell>
          <cell r="R46">
            <v>1910</v>
          </cell>
        </row>
        <row r="47">
          <cell r="F47">
            <v>1930</v>
          </cell>
          <cell r="R47">
            <v>0</v>
          </cell>
        </row>
      </sheetData>
      <sheetData sheetId="1"/>
      <sheetData sheetId="2">
        <row r="11">
          <cell r="L11">
            <v>207135.1</v>
          </cell>
        </row>
        <row r="19">
          <cell r="L19">
            <v>1497.08</v>
          </cell>
        </row>
        <row r="32">
          <cell r="L32">
            <v>130714.03</v>
          </cell>
        </row>
        <row r="47">
          <cell r="L47">
            <v>-95091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5-Local Plans"/>
      <sheetName val="Salary Forecast"/>
      <sheetName val="Salary Bands"/>
    </sheetNames>
    <sheetDataSet>
      <sheetData sheetId="0">
        <row r="7">
          <cell r="B7">
            <v>0</v>
          </cell>
        </row>
        <row r="43">
          <cell r="B43">
            <v>0</v>
          </cell>
        </row>
        <row r="44">
          <cell r="B44">
            <v>0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5 - Building Control"/>
      <sheetName val="Sheet1"/>
      <sheetName val="Salary Forecast"/>
      <sheetName val="Pd5 Monitoring"/>
      <sheetName val="Transaction Reports"/>
      <sheetName val="Commitments"/>
      <sheetName val="Salary Bands"/>
    </sheetNames>
    <sheetDataSet>
      <sheetData sheetId="0">
        <row r="7">
          <cell r="F7">
            <v>57550</v>
          </cell>
          <cell r="R7">
            <v>58880</v>
          </cell>
        </row>
        <row r="8">
          <cell r="F8">
            <v>3480</v>
          </cell>
          <cell r="R8">
            <v>3480</v>
          </cell>
        </row>
        <row r="9">
          <cell r="F9">
            <v>300</v>
          </cell>
          <cell r="R9">
            <v>300</v>
          </cell>
        </row>
        <row r="10">
          <cell r="F10">
            <v>4290</v>
          </cell>
          <cell r="R10">
            <v>4860</v>
          </cell>
        </row>
        <row r="11">
          <cell r="F11">
            <v>14440</v>
          </cell>
          <cell r="R11">
            <v>11190</v>
          </cell>
        </row>
        <row r="12">
          <cell r="F12">
            <v>250</v>
          </cell>
          <cell r="R12">
            <v>250</v>
          </cell>
        </row>
        <row r="13">
          <cell r="F13">
            <v>90</v>
          </cell>
          <cell r="R13">
            <v>90</v>
          </cell>
        </row>
        <row r="14">
          <cell r="F14">
            <v>0</v>
          </cell>
          <cell r="R14">
            <v>3560</v>
          </cell>
        </row>
        <row r="15">
          <cell r="F15">
            <v>0</v>
          </cell>
          <cell r="R15">
            <v>0</v>
          </cell>
        </row>
        <row r="16">
          <cell r="F16">
            <v>430</v>
          </cell>
          <cell r="R16">
            <v>430</v>
          </cell>
        </row>
        <row r="18">
          <cell r="F18">
            <v>50</v>
          </cell>
          <cell r="R18">
            <v>50</v>
          </cell>
        </row>
        <row r="19">
          <cell r="F19">
            <v>2480</v>
          </cell>
          <cell r="R19">
            <v>2480</v>
          </cell>
        </row>
        <row r="20">
          <cell r="F20">
            <v>3500</v>
          </cell>
          <cell r="R20">
            <v>3500</v>
          </cell>
        </row>
        <row r="21">
          <cell r="F21">
            <v>1430</v>
          </cell>
          <cell r="R21">
            <v>1430</v>
          </cell>
        </row>
        <row r="22">
          <cell r="F22">
            <v>150</v>
          </cell>
          <cell r="R22">
            <v>150</v>
          </cell>
        </row>
        <row r="23">
          <cell r="F23">
            <v>34340</v>
          </cell>
          <cell r="R23">
            <v>62120</v>
          </cell>
        </row>
        <row r="24">
          <cell r="F24"/>
          <cell r="R24">
            <v>25000</v>
          </cell>
        </row>
        <row r="25">
          <cell r="F25">
            <v>250</v>
          </cell>
          <cell r="R25">
            <v>250</v>
          </cell>
        </row>
        <row r="26">
          <cell r="F26">
            <v>2100</v>
          </cell>
          <cell r="R26">
            <v>2100</v>
          </cell>
        </row>
        <row r="39">
          <cell r="F39">
            <v>-138660</v>
          </cell>
          <cell r="R39">
            <v>-141160</v>
          </cell>
        </row>
        <row r="43">
          <cell r="F43">
            <v>8550</v>
          </cell>
          <cell r="R43">
            <v>7130</v>
          </cell>
        </row>
        <row r="44">
          <cell r="F44">
            <v>1180</v>
          </cell>
          <cell r="R44">
            <v>760</v>
          </cell>
        </row>
      </sheetData>
      <sheetData sheetId="1">
        <row r="14">
          <cell r="L14">
            <v>60680.420000000006</v>
          </cell>
        </row>
        <row r="22">
          <cell r="L22">
            <v>7282.31</v>
          </cell>
        </row>
        <row r="31">
          <cell r="L31">
            <v>48187.850000000006</v>
          </cell>
        </row>
        <row r="50">
          <cell r="L50">
            <v>-116568.07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5 - Building Control"/>
      <sheetName val="Salary Forecast"/>
      <sheetName val="Salary Bands"/>
    </sheetNames>
    <sheetDataSet>
      <sheetData sheetId="0">
        <row r="7">
          <cell r="B7">
            <v>40316.76</v>
          </cell>
        </row>
        <row r="42">
          <cell r="B42">
            <v>0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0 - Private Sector Housing Re"/>
      <sheetName val="Sheet1"/>
      <sheetName val="BDC"/>
      <sheetName val="Pd5 Monitoring"/>
      <sheetName val="Transaction Reports"/>
      <sheetName val="Commitments"/>
    </sheetNames>
    <sheetDataSet>
      <sheetData sheetId="0">
        <row r="9">
          <cell r="F9">
            <v>23490</v>
          </cell>
          <cell r="R9">
            <v>23900.075000000001</v>
          </cell>
        </row>
        <row r="17">
          <cell r="G17">
            <v>304000</v>
          </cell>
          <cell r="R17">
            <v>899000</v>
          </cell>
        </row>
      </sheetData>
      <sheetData sheetId="1">
        <row r="13">
          <cell r="L13">
            <v>20614.53</v>
          </cell>
        </row>
        <row r="19">
          <cell r="L19">
            <v>238197.33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0 - Private Sector Housing Re"/>
      <sheetName val="Forecast"/>
      <sheetName val="Insight"/>
    </sheetNames>
    <sheetDataSet>
      <sheetData sheetId="0" refreshError="1">
        <row r="7">
          <cell r="B7">
            <v>0</v>
          </cell>
        </row>
        <row r="13">
          <cell r="B13">
            <v>0</v>
          </cell>
          <cell r="E13">
            <v>0</v>
          </cell>
          <cell r="Q13">
            <v>0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70 - Parkside"/>
      <sheetName val="Sheet5"/>
      <sheetName val="Sheet4"/>
      <sheetName val="Salary Forecast"/>
      <sheetName val="Pd5 Monitoring"/>
      <sheetName val="Transaction Reports"/>
      <sheetName val="Commitments"/>
      <sheetName val="Salary Bands"/>
      <sheetName val="Sheet1"/>
      <sheetName val="Sheet3"/>
      <sheetName val="Sheet2"/>
    </sheetNames>
    <sheetDataSet>
      <sheetData sheetId="0">
        <row r="7">
          <cell r="F7">
            <v>1040</v>
          </cell>
          <cell r="R7">
            <v>1040</v>
          </cell>
        </row>
        <row r="8">
          <cell r="F8">
            <v>232280</v>
          </cell>
          <cell r="R8">
            <v>101160</v>
          </cell>
        </row>
        <row r="9">
          <cell r="F9">
            <v>0</v>
          </cell>
          <cell r="R9">
            <v>0</v>
          </cell>
        </row>
        <row r="10">
          <cell r="F10">
            <v>11860</v>
          </cell>
          <cell r="R10">
            <v>11860</v>
          </cell>
        </row>
        <row r="11">
          <cell r="F11">
            <v>0</v>
          </cell>
          <cell r="R11">
            <v>0</v>
          </cell>
        </row>
        <row r="12">
          <cell r="F12">
            <v>16880</v>
          </cell>
          <cell r="R12">
            <v>3620</v>
          </cell>
        </row>
        <row r="13">
          <cell r="F13">
            <v>49020</v>
          </cell>
          <cell r="R13">
            <v>16040</v>
          </cell>
        </row>
        <row r="14">
          <cell r="F14">
            <v>0</v>
          </cell>
          <cell r="R14">
            <v>0</v>
          </cell>
        </row>
        <row r="15">
          <cell r="F15">
            <v>0</v>
          </cell>
          <cell r="R15">
            <v>0</v>
          </cell>
        </row>
        <row r="16">
          <cell r="F16">
            <v>0</v>
          </cell>
          <cell r="R16">
            <v>0</v>
          </cell>
        </row>
        <row r="17">
          <cell r="F17">
            <v>300</v>
          </cell>
          <cell r="R17">
            <v>300</v>
          </cell>
        </row>
        <row r="18">
          <cell r="F18">
            <v>0</v>
          </cell>
          <cell r="R18">
            <v>7050</v>
          </cell>
        </row>
        <row r="19">
          <cell r="F19">
            <v>0</v>
          </cell>
          <cell r="R19">
            <v>0</v>
          </cell>
        </row>
        <row r="20">
          <cell r="F20">
            <v>9230</v>
          </cell>
          <cell r="R20">
            <v>9410</v>
          </cell>
        </row>
        <row r="21">
          <cell r="F21">
            <v>0</v>
          </cell>
          <cell r="R21"/>
        </row>
        <row r="22">
          <cell r="F22">
            <v>0</v>
          </cell>
          <cell r="R22"/>
        </row>
        <row r="23">
          <cell r="F23"/>
          <cell r="R23">
            <v>8750</v>
          </cell>
        </row>
        <row r="24">
          <cell r="F24">
            <v>44410</v>
          </cell>
          <cell r="R24">
            <v>45300</v>
          </cell>
        </row>
        <row r="25">
          <cell r="F25">
            <v>3370</v>
          </cell>
          <cell r="R25">
            <v>3370</v>
          </cell>
        </row>
        <row r="26">
          <cell r="F26">
            <v>0</v>
          </cell>
          <cell r="R26">
            <v>0</v>
          </cell>
        </row>
        <row r="27">
          <cell r="F27">
            <v>14600</v>
          </cell>
          <cell r="R27">
            <v>15080</v>
          </cell>
        </row>
        <row r="28">
          <cell r="F28">
            <v>62150</v>
          </cell>
          <cell r="R28">
            <v>87010</v>
          </cell>
        </row>
        <row r="29">
          <cell r="F29">
            <v>14000</v>
          </cell>
          <cell r="R29">
            <v>14000</v>
          </cell>
        </row>
        <row r="30">
          <cell r="F30">
            <v>0</v>
          </cell>
          <cell r="R30">
            <v>0</v>
          </cell>
        </row>
        <row r="31">
          <cell r="F31">
            <v>116470</v>
          </cell>
          <cell r="R31">
            <v>116470</v>
          </cell>
        </row>
        <row r="32">
          <cell r="F32">
            <v>6500</v>
          </cell>
          <cell r="R32">
            <v>6500</v>
          </cell>
        </row>
        <row r="33">
          <cell r="F33">
            <v>0</v>
          </cell>
          <cell r="R33">
            <v>0</v>
          </cell>
        </row>
        <row r="34">
          <cell r="F34">
            <v>2850</v>
          </cell>
          <cell r="R34">
            <v>1000</v>
          </cell>
        </row>
        <row r="35">
          <cell r="F35">
            <v>0</v>
          </cell>
          <cell r="R35">
            <v>0</v>
          </cell>
        </row>
        <row r="36">
          <cell r="F36">
            <v>1200</v>
          </cell>
          <cell r="R36">
            <v>1220</v>
          </cell>
        </row>
        <row r="37">
          <cell r="F37">
            <v>400</v>
          </cell>
          <cell r="R37">
            <v>400</v>
          </cell>
        </row>
        <row r="38">
          <cell r="F38">
            <v>1870</v>
          </cell>
          <cell r="R38">
            <v>1870</v>
          </cell>
        </row>
        <row r="39">
          <cell r="F39">
            <v>250</v>
          </cell>
          <cell r="R39">
            <v>260</v>
          </cell>
        </row>
        <row r="40">
          <cell r="F40">
            <v>240</v>
          </cell>
          <cell r="R40">
            <v>240</v>
          </cell>
        </row>
        <row r="41">
          <cell r="F41">
            <v>0</v>
          </cell>
          <cell r="R41">
            <v>0</v>
          </cell>
        </row>
        <row r="42">
          <cell r="F42">
            <v>1400</v>
          </cell>
          <cell r="R42">
            <v>1400</v>
          </cell>
        </row>
        <row r="43">
          <cell r="F43">
            <v>790</v>
          </cell>
          <cell r="R43">
            <v>830</v>
          </cell>
        </row>
        <row r="44">
          <cell r="F44">
            <v>0</v>
          </cell>
          <cell r="R44"/>
        </row>
        <row r="45">
          <cell r="F45">
            <v>7140</v>
          </cell>
          <cell r="R45">
            <v>7140</v>
          </cell>
        </row>
        <row r="46">
          <cell r="F46">
            <v>400</v>
          </cell>
          <cell r="R46">
            <v>400</v>
          </cell>
        </row>
        <row r="47">
          <cell r="F47">
            <v>0</v>
          </cell>
          <cell r="R47">
            <v>0</v>
          </cell>
        </row>
        <row r="48">
          <cell r="F48">
            <v>1000</v>
          </cell>
          <cell r="R48">
            <v>1000</v>
          </cell>
        </row>
        <row r="49">
          <cell r="F49">
            <v>50</v>
          </cell>
          <cell r="R49">
            <v>50</v>
          </cell>
        </row>
        <row r="50">
          <cell r="F50">
            <v>470</v>
          </cell>
          <cell r="R50">
            <v>470</v>
          </cell>
        </row>
        <row r="51">
          <cell r="F51">
            <v>66750</v>
          </cell>
          <cell r="R51">
            <v>66750</v>
          </cell>
        </row>
        <row r="52">
          <cell r="F52">
            <v>610</v>
          </cell>
          <cell r="R52">
            <v>610</v>
          </cell>
        </row>
        <row r="53">
          <cell r="F53">
            <v>7690</v>
          </cell>
          <cell r="R53">
            <v>4000</v>
          </cell>
        </row>
        <row r="54">
          <cell r="F54">
            <v>500</v>
          </cell>
          <cell r="R54">
            <v>500</v>
          </cell>
        </row>
        <row r="55">
          <cell r="F55">
            <v>0</v>
          </cell>
          <cell r="R55">
            <v>0</v>
          </cell>
        </row>
        <row r="56">
          <cell r="F56">
            <v>710</v>
          </cell>
          <cell r="R56">
            <v>710</v>
          </cell>
        </row>
        <row r="57">
          <cell r="F57">
            <v>600</v>
          </cell>
          <cell r="R57">
            <v>600</v>
          </cell>
        </row>
        <row r="58">
          <cell r="F58">
            <v>1000</v>
          </cell>
          <cell r="R58">
            <v>0</v>
          </cell>
        </row>
        <row r="59">
          <cell r="F59">
            <v>0</v>
          </cell>
          <cell r="R59">
            <v>0</v>
          </cell>
        </row>
        <row r="60">
          <cell r="F60">
            <v>8670</v>
          </cell>
          <cell r="R60">
            <v>0</v>
          </cell>
        </row>
        <row r="61">
          <cell r="F61">
            <v>1000</v>
          </cell>
          <cell r="R61">
            <v>1000</v>
          </cell>
        </row>
        <row r="62">
          <cell r="F62">
            <v>0</v>
          </cell>
          <cell r="R62">
            <v>0</v>
          </cell>
        </row>
        <row r="63">
          <cell r="F63">
            <v>2290</v>
          </cell>
          <cell r="R63">
            <v>2330</v>
          </cell>
        </row>
        <row r="64">
          <cell r="F64">
            <v>0</v>
          </cell>
          <cell r="R64">
            <v>0</v>
          </cell>
        </row>
        <row r="65">
          <cell r="F65">
            <v>1220</v>
          </cell>
          <cell r="R65">
            <v>1220</v>
          </cell>
        </row>
        <row r="66">
          <cell r="F66">
            <v>6540</v>
          </cell>
          <cell r="R66">
            <v>6540</v>
          </cell>
        </row>
        <row r="78">
          <cell r="F78">
            <v>-216200</v>
          </cell>
          <cell r="R78">
            <v>-172380</v>
          </cell>
        </row>
        <row r="84">
          <cell r="F84">
            <v>14870</v>
          </cell>
          <cell r="R84">
            <v>15100</v>
          </cell>
        </row>
        <row r="86">
          <cell r="F86">
            <v>86900</v>
          </cell>
          <cell r="R86">
            <v>87250</v>
          </cell>
        </row>
      </sheetData>
      <sheetData sheetId="1">
        <row r="16">
          <cell r="L16">
            <v>162637.63</v>
          </cell>
        </row>
        <row r="35">
          <cell r="L35">
            <v>272231.77</v>
          </cell>
        </row>
        <row r="44">
          <cell r="L44">
            <v>4247.21</v>
          </cell>
        </row>
        <row r="66">
          <cell r="L66">
            <v>88660.82</v>
          </cell>
        </row>
        <row r="72">
          <cell r="L72">
            <v>6891.1</v>
          </cell>
        </row>
        <row r="79">
          <cell r="L79">
            <v>-292915.5</v>
          </cell>
        </row>
        <row r="102">
          <cell r="L102">
            <v>-333739.98000000004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73">
          <cell r="B73">
            <v>59574.35</v>
          </cell>
        </row>
      </sheetData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72 - Phoenix House"/>
      <sheetName val="Sheet1"/>
      <sheetName val="Salary Forecast"/>
      <sheetName val="Pd5 Monitoring"/>
      <sheetName val="Transaction Reports"/>
      <sheetName val="Commitments"/>
      <sheetName val="Salary Bands"/>
    </sheetNames>
    <sheetDataSet>
      <sheetData sheetId="0">
        <row r="7">
          <cell r="F7">
            <v>0</v>
          </cell>
          <cell r="R7">
            <v>0</v>
          </cell>
        </row>
        <row r="8">
          <cell r="F8">
            <v>4980</v>
          </cell>
          <cell r="R8">
            <v>5090</v>
          </cell>
        </row>
        <row r="9">
          <cell r="F9">
            <v>0</v>
          </cell>
          <cell r="R9">
            <v>0</v>
          </cell>
        </row>
        <row r="10">
          <cell r="F10">
            <v>0</v>
          </cell>
          <cell r="R10">
            <v>410</v>
          </cell>
        </row>
        <row r="11">
          <cell r="F11">
            <v>950</v>
          </cell>
          <cell r="R11">
            <v>0</v>
          </cell>
        </row>
        <row r="12">
          <cell r="F12">
            <v>0</v>
          </cell>
          <cell r="R12">
            <v>0</v>
          </cell>
        </row>
        <row r="13">
          <cell r="F13">
            <v>2080</v>
          </cell>
          <cell r="R13">
            <v>2120</v>
          </cell>
        </row>
        <row r="14">
          <cell r="F14">
            <v>0</v>
          </cell>
          <cell r="R14">
            <v>0</v>
          </cell>
        </row>
        <row r="15">
          <cell r="F15">
            <v>0</v>
          </cell>
          <cell r="R15">
            <v>0</v>
          </cell>
        </row>
        <row r="16">
          <cell r="F16">
            <v>0</v>
          </cell>
          <cell r="R16">
            <v>3600</v>
          </cell>
        </row>
        <row r="17">
          <cell r="F17">
            <v>10200</v>
          </cell>
          <cell r="R17">
            <v>10400</v>
          </cell>
        </row>
        <row r="18">
          <cell r="F18">
            <v>300</v>
          </cell>
          <cell r="R18">
            <v>310</v>
          </cell>
        </row>
        <row r="19">
          <cell r="F19">
            <v>4210</v>
          </cell>
          <cell r="R19">
            <v>4030</v>
          </cell>
        </row>
        <row r="20">
          <cell r="F20">
            <v>6500</v>
          </cell>
          <cell r="R20">
            <v>6500</v>
          </cell>
        </row>
        <row r="21">
          <cell r="F21">
            <v>5000</v>
          </cell>
          <cell r="R21">
            <v>7000</v>
          </cell>
        </row>
        <row r="22">
          <cell r="F22">
            <v>9990</v>
          </cell>
          <cell r="R22">
            <v>9990</v>
          </cell>
        </row>
        <row r="23">
          <cell r="F23">
            <v>3570</v>
          </cell>
          <cell r="R23">
            <v>3570</v>
          </cell>
        </row>
        <row r="24">
          <cell r="F24">
            <v>0</v>
          </cell>
          <cell r="R24">
            <v>0</v>
          </cell>
        </row>
        <row r="25">
          <cell r="F25">
            <v>500</v>
          </cell>
          <cell r="R25">
            <v>500</v>
          </cell>
        </row>
        <row r="26">
          <cell r="F26">
            <v>750</v>
          </cell>
          <cell r="R26">
            <v>770</v>
          </cell>
        </row>
        <row r="27">
          <cell r="F27">
            <v>1500</v>
          </cell>
          <cell r="R27">
            <v>1500</v>
          </cell>
        </row>
        <row r="28">
          <cell r="F28">
            <v>0</v>
          </cell>
          <cell r="R28">
            <v>0</v>
          </cell>
        </row>
        <row r="29">
          <cell r="F29">
            <v>1000</v>
          </cell>
          <cell r="R29">
            <v>1000</v>
          </cell>
        </row>
        <row r="30">
          <cell r="F30">
            <v>0</v>
          </cell>
          <cell r="R30">
            <v>0</v>
          </cell>
        </row>
        <row r="31">
          <cell r="F31">
            <v>0</v>
          </cell>
          <cell r="R31">
            <v>0</v>
          </cell>
        </row>
        <row r="32">
          <cell r="F32">
            <v>900</v>
          </cell>
          <cell r="R32">
            <v>900</v>
          </cell>
        </row>
        <row r="42">
          <cell r="F42">
            <v>-58550</v>
          </cell>
          <cell r="R42">
            <v>-62150</v>
          </cell>
        </row>
        <row r="47">
          <cell r="F47">
            <v>21500</v>
          </cell>
          <cell r="R47">
            <v>31540</v>
          </cell>
        </row>
      </sheetData>
      <sheetData sheetId="1">
        <row r="11">
          <cell r="L11">
            <v>5231.7599999999993</v>
          </cell>
        </row>
        <row r="24">
          <cell r="L24">
            <v>39650.15</v>
          </cell>
        </row>
        <row r="34">
          <cell r="L34">
            <v>5340.4000000000005</v>
          </cell>
        </row>
        <row r="38">
          <cell r="L38">
            <v>1213.6199999999999</v>
          </cell>
        </row>
        <row r="46">
          <cell r="L46">
            <v>-110999.99999999999</v>
          </cell>
        </row>
        <row r="57">
          <cell r="L57">
            <v>-60289.41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77 - Corporate Repairs &amp; Maint"/>
      <sheetName val="Sheet1"/>
      <sheetName val="Pd5 Monitoring"/>
      <sheetName val="Transaction Reports"/>
      <sheetName val="Commitments"/>
    </sheetNames>
    <sheetDataSet>
      <sheetData sheetId="0">
        <row r="7">
          <cell r="F7">
            <v>110000</v>
          </cell>
          <cell r="R7">
            <v>110000</v>
          </cell>
        </row>
        <row r="8">
          <cell r="F8">
            <v>24030</v>
          </cell>
          <cell r="R8">
            <v>31530</v>
          </cell>
        </row>
        <row r="9">
          <cell r="F9">
            <v>2030</v>
          </cell>
          <cell r="R9">
            <v>2030</v>
          </cell>
        </row>
        <row r="10">
          <cell r="F10">
            <v>0</v>
          </cell>
          <cell r="R10">
            <v>0</v>
          </cell>
        </row>
        <row r="11">
          <cell r="F11">
            <v>0</v>
          </cell>
          <cell r="R11">
            <v>0</v>
          </cell>
        </row>
        <row r="12">
          <cell r="F12">
            <v>0</v>
          </cell>
          <cell r="R12">
            <v>0</v>
          </cell>
        </row>
        <row r="13">
          <cell r="F13">
            <v>40400</v>
          </cell>
        </row>
        <row r="14">
          <cell r="F14">
            <v>21410</v>
          </cell>
        </row>
        <row r="15">
          <cell r="F15">
            <v>0</v>
          </cell>
        </row>
        <row r="25">
          <cell r="F25">
            <v>-13760</v>
          </cell>
          <cell r="R25">
            <v>-21260</v>
          </cell>
        </row>
      </sheetData>
      <sheetData sheetId="1">
        <row r="10">
          <cell r="L10">
            <v>155262.42000000001</v>
          </cell>
        </row>
        <row r="30">
          <cell r="L30">
            <v>-60969.37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77 - Corporate Repairs &amp; Maint"/>
      <sheetName val="Forecast"/>
    </sheetNames>
    <sheetDataSet>
      <sheetData sheetId="0">
        <row r="7">
          <cell r="B7">
            <v>133984.82</v>
          </cell>
        </row>
        <row r="12">
          <cell r="B12">
            <v>0</v>
          </cell>
          <cell r="E12">
            <v>0</v>
          </cell>
        </row>
        <row r="13">
          <cell r="B13">
            <v>0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ronmental Maintenance"/>
      <sheetName val="Sheet2"/>
      <sheetName val="Sheet1"/>
      <sheetName val="Salary Forecast"/>
      <sheetName val="new salary calculation"/>
      <sheetName val="Cost Centre Reports"/>
      <sheetName val="Salary Bands"/>
      <sheetName val="Transaction Reports"/>
      <sheetName val="Commitments"/>
    </sheetNames>
    <sheetDataSet>
      <sheetData sheetId="0">
        <row r="7">
          <cell r="F7">
            <v>236600</v>
          </cell>
          <cell r="R7">
            <v>244490</v>
          </cell>
        </row>
        <row r="8">
          <cell r="F8">
            <v>1580</v>
          </cell>
          <cell r="R8">
            <v>1580</v>
          </cell>
        </row>
        <row r="9">
          <cell r="F9">
            <v>19680</v>
          </cell>
          <cell r="R9">
            <v>22160</v>
          </cell>
        </row>
        <row r="10">
          <cell r="F10">
            <v>59840</v>
          </cell>
          <cell r="R10">
            <v>44740</v>
          </cell>
        </row>
        <row r="11">
          <cell r="F11">
            <v>1500</v>
          </cell>
          <cell r="R11">
            <v>1500</v>
          </cell>
        </row>
        <row r="12">
          <cell r="F12"/>
          <cell r="R12">
            <v>21000</v>
          </cell>
        </row>
        <row r="13">
          <cell r="F13">
            <v>0</v>
          </cell>
          <cell r="R13">
            <v>0</v>
          </cell>
        </row>
        <row r="14">
          <cell r="F14">
            <v>0</v>
          </cell>
          <cell r="R14">
            <v>0</v>
          </cell>
        </row>
        <row r="15">
          <cell r="F15">
            <v>15000</v>
          </cell>
          <cell r="R15">
            <v>15000</v>
          </cell>
        </row>
        <row r="16">
          <cell r="F16">
            <v>2330</v>
          </cell>
          <cell r="R16">
            <v>2380</v>
          </cell>
        </row>
        <row r="17">
          <cell r="F17">
            <v>1380</v>
          </cell>
          <cell r="R17">
            <v>1380</v>
          </cell>
        </row>
        <row r="18">
          <cell r="F18">
            <v>16780</v>
          </cell>
          <cell r="R18">
            <v>16780</v>
          </cell>
        </row>
        <row r="19">
          <cell r="F19">
            <v>0</v>
          </cell>
          <cell r="R19">
            <v>0</v>
          </cell>
        </row>
        <row r="20">
          <cell r="F20">
            <v>5000</v>
          </cell>
          <cell r="R20">
            <v>5000</v>
          </cell>
        </row>
        <row r="21">
          <cell r="F21">
            <v>320</v>
          </cell>
          <cell r="R21">
            <v>330</v>
          </cell>
        </row>
        <row r="22">
          <cell r="F22">
            <v>3120</v>
          </cell>
          <cell r="R22">
            <v>4370</v>
          </cell>
        </row>
        <row r="23">
          <cell r="F23">
            <v>300</v>
          </cell>
          <cell r="R23">
            <v>420</v>
          </cell>
        </row>
        <row r="24">
          <cell r="F24">
            <v>11000</v>
          </cell>
          <cell r="R24">
            <v>11000</v>
          </cell>
        </row>
        <row r="25">
          <cell r="F25">
            <v>6230</v>
          </cell>
          <cell r="R25">
            <v>6230</v>
          </cell>
        </row>
        <row r="26">
          <cell r="F26">
            <v>0</v>
          </cell>
          <cell r="R26">
            <v>0</v>
          </cell>
        </row>
        <row r="27">
          <cell r="F27">
            <v>580</v>
          </cell>
          <cell r="R27">
            <v>590</v>
          </cell>
        </row>
        <row r="28">
          <cell r="F28">
            <v>3180</v>
          </cell>
          <cell r="R28">
            <v>3240</v>
          </cell>
        </row>
        <row r="29">
          <cell r="F29">
            <v>3700</v>
          </cell>
          <cell r="R29">
            <v>3700</v>
          </cell>
        </row>
        <row r="30">
          <cell r="F30">
            <v>18450</v>
          </cell>
          <cell r="R30">
            <v>18450</v>
          </cell>
        </row>
        <row r="31">
          <cell r="F31">
            <v>13260</v>
          </cell>
          <cell r="R31">
            <v>13530</v>
          </cell>
        </row>
        <row r="32">
          <cell r="F32">
            <v>27180</v>
          </cell>
          <cell r="R32">
            <v>27180</v>
          </cell>
        </row>
        <row r="33">
          <cell r="F33">
            <v>1190</v>
          </cell>
          <cell r="R33">
            <v>1190</v>
          </cell>
        </row>
        <row r="34">
          <cell r="F34">
            <v>1240</v>
          </cell>
          <cell r="R34">
            <v>1240</v>
          </cell>
        </row>
        <row r="35">
          <cell r="F35">
            <v>50</v>
          </cell>
          <cell r="R35">
            <v>50</v>
          </cell>
        </row>
        <row r="36">
          <cell r="F36">
            <v>10360</v>
          </cell>
          <cell r="R36">
            <v>10830</v>
          </cell>
        </row>
        <row r="37">
          <cell r="F37">
            <v>370</v>
          </cell>
          <cell r="R37">
            <v>740</v>
          </cell>
        </row>
        <row r="38">
          <cell r="F38"/>
          <cell r="R38">
            <v>1200</v>
          </cell>
        </row>
        <row r="39">
          <cell r="F39">
            <v>560</v>
          </cell>
          <cell r="R39">
            <v>570</v>
          </cell>
        </row>
        <row r="40">
          <cell r="F40">
            <v>100</v>
          </cell>
          <cell r="R40">
            <v>100</v>
          </cell>
        </row>
        <row r="41">
          <cell r="F41">
            <v>2250</v>
          </cell>
          <cell r="R41">
            <v>2250</v>
          </cell>
        </row>
        <row r="42">
          <cell r="F42">
            <v>0</v>
          </cell>
          <cell r="R42">
            <v>0</v>
          </cell>
        </row>
        <row r="43">
          <cell r="F43">
            <v>0</v>
          </cell>
          <cell r="R43">
            <v>0</v>
          </cell>
        </row>
        <row r="44">
          <cell r="F44">
            <v>0</v>
          </cell>
          <cell r="R44"/>
        </row>
        <row r="45">
          <cell r="F45">
            <v>3000</v>
          </cell>
          <cell r="R45">
            <v>3000</v>
          </cell>
        </row>
        <row r="46">
          <cell r="F46">
            <v>0</v>
          </cell>
          <cell r="R46">
            <v>0</v>
          </cell>
        </row>
        <row r="47">
          <cell r="F47">
            <v>0</v>
          </cell>
          <cell r="R47">
            <v>0</v>
          </cell>
        </row>
        <row r="48">
          <cell r="F48">
            <v>680</v>
          </cell>
          <cell r="R48">
            <v>680</v>
          </cell>
        </row>
        <row r="49">
          <cell r="F49">
            <v>0</v>
          </cell>
          <cell r="R49">
            <v>0</v>
          </cell>
        </row>
        <row r="58">
          <cell r="F58">
            <v>-1530</v>
          </cell>
          <cell r="R58">
            <v>-1550</v>
          </cell>
        </row>
        <row r="62">
          <cell r="F62">
            <v>4890</v>
          </cell>
          <cell r="R62">
            <v>4730</v>
          </cell>
        </row>
        <row r="63">
          <cell r="F63">
            <v>300</v>
          </cell>
          <cell r="R63">
            <v>10</v>
          </cell>
        </row>
        <row r="64">
          <cell r="F64">
            <v>19830</v>
          </cell>
          <cell r="R64">
            <v>16690</v>
          </cell>
        </row>
      </sheetData>
      <sheetData sheetId="1">
        <row r="12">
          <cell r="L12">
            <v>305349.92</v>
          </cell>
        </row>
        <row r="28">
          <cell r="L28">
            <v>48126.340000000004</v>
          </cell>
        </row>
        <row r="39">
          <cell r="L39">
            <v>90889.14</v>
          </cell>
        </row>
        <row r="53">
          <cell r="L53">
            <v>7250.2300000000005</v>
          </cell>
        </row>
        <row r="62">
          <cell r="L62">
            <v>25924.55</v>
          </cell>
        </row>
        <row r="74">
          <cell r="L74">
            <v>-820.33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0 - Industrial Estates"/>
      <sheetName val="Sheet1"/>
      <sheetName val="Rents Budget Detail"/>
      <sheetName val="Pd5 Monitoring"/>
      <sheetName val="Transaction Reports"/>
      <sheetName val="Commitments"/>
    </sheetNames>
    <sheetDataSet>
      <sheetData sheetId="0"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6770</v>
          </cell>
        </row>
        <row r="11">
          <cell r="F11">
            <v>50</v>
          </cell>
        </row>
        <row r="12">
          <cell r="F12">
            <v>50</v>
          </cell>
        </row>
        <row r="13">
          <cell r="F13">
            <v>0</v>
          </cell>
        </row>
        <row r="14">
          <cell r="F14">
            <v>0</v>
          </cell>
        </row>
        <row r="18">
          <cell r="R18">
            <v>6880</v>
          </cell>
        </row>
        <row r="23">
          <cell r="F23">
            <v>-162550</v>
          </cell>
          <cell r="R23">
            <v>-156760</v>
          </cell>
        </row>
        <row r="28">
          <cell r="F28">
            <v>18200</v>
          </cell>
          <cell r="R28">
            <v>116110</v>
          </cell>
        </row>
      </sheetData>
      <sheetData sheetId="1">
        <row r="15">
          <cell r="L15">
            <v>18775.03</v>
          </cell>
        </row>
        <row r="27">
          <cell r="L27">
            <v>-301191.08</v>
          </cell>
        </row>
        <row r="37">
          <cell r="L37">
            <v>-158586.69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5 - Economic Development"/>
      <sheetName val="Sheet1"/>
      <sheetName val="Salary Forecast"/>
      <sheetName val="Pd5 Monitoring"/>
      <sheetName val="Transaction Reports"/>
      <sheetName val="Commitments"/>
      <sheetName val="Salary Bands"/>
    </sheetNames>
    <sheetDataSet>
      <sheetData sheetId="0">
        <row r="7">
          <cell r="F7">
            <v>47900</v>
          </cell>
          <cell r="R7">
            <v>85320</v>
          </cell>
        </row>
        <row r="8">
          <cell r="F8">
            <v>0</v>
          </cell>
          <cell r="R8">
            <v>0</v>
          </cell>
        </row>
        <row r="9">
          <cell r="F9">
            <v>4250</v>
          </cell>
          <cell r="R9">
            <v>8860</v>
          </cell>
        </row>
        <row r="10">
          <cell r="F10">
            <v>10740</v>
          </cell>
          <cell r="R10">
            <v>16210</v>
          </cell>
        </row>
        <row r="11">
          <cell r="F11">
            <v>0</v>
          </cell>
          <cell r="R11">
            <v>0</v>
          </cell>
        </row>
        <row r="12">
          <cell r="F12">
            <v>0</v>
          </cell>
          <cell r="R12">
            <v>0</v>
          </cell>
        </row>
        <row r="13">
          <cell r="F13">
            <v>0</v>
          </cell>
          <cell r="R13">
            <v>0</v>
          </cell>
        </row>
        <row r="14">
          <cell r="F14">
            <v>0</v>
          </cell>
          <cell r="R14">
            <v>7400</v>
          </cell>
        </row>
        <row r="15">
          <cell r="F15">
            <v>1100</v>
          </cell>
          <cell r="R15">
            <v>0</v>
          </cell>
        </row>
        <row r="17">
          <cell r="F17">
            <v>500</v>
          </cell>
          <cell r="R17">
            <v>250</v>
          </cell>
        </row>
        <row r="18">
          <cell r="F18">
            <v>500</v>
          </cell>
          <cell r="R18">
            <v>250</v>
          </cell>
        </row>
        <row r="19">
          <cell r="F19">
            <v>50000</v>
          </cell>
          <cell r="R19">
            <v>0</v>
          </cell>
        </row>
        <row r="20">
          <cell r="F20">
            <v>0</v>
          </cell>
          <cell r="R20">
            <v>0</v>
          </cell>
        </row>
        <row r="21">
          <cell r="F21">
            <v>0</v>
          </cell>
          <cell r="R21">
            <v>0</v>
          </cell>
        </row>
        <row r="22">
          <cell r="F22">
            <v>700</v>
          </cell>
          <cell r="R22">
            <v>350</v>
          </cell>
        </row>
        <row r="23">
          <cell r="F23">
            <v>6510</v>
          </cell>
          <cell r="R23">
            <v>3000</v>
          </cell>
        </row>
        <row r="24">
          <cell r="F24">
            <v>650</v>
          </cell>
          <cell r="R24">
            <v>0</v>
          </cell>
        </row>
        <row r="37">
          <cell r="F37">
            <v>7410</v>
          </cell>
          <cell r="R37">
            <v>9260</v>
          </cell>
        </row>
        <row r="38">
          <cell r="F38">
            <v>1030</v>
          </cell>
          <cell r="R38">
            <v>990</v>
          </cell>
        </row>
        <row r="39">
          <cell r="F39">
            <v>100000</v>
          </cell>
        </row>
      </sheetData>
      <sheetData sheetId="1">
        <row r="12">
          <cell r="L12">
            <v>73280.540000000008</v>
          </cell>
        </row>
        <row r="31">
          <cell r="L31">
            <v>33324.720000000001</v>
          </cell>
        </row>
        <row r="34">
          <cell r="L34">
            <v>196.66</v>
          </cell>
        </row>
        <row r="52">
          <cell r="L52">
            <v>-26275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5 - Economic Development"/>
      <sheetName val="Salary Forecast"/>
      <sheetName val="Salary Bands"/>
    </sheetNames>
    <sheetDataSet>
      <sheetData sheetId="0">
        <row r="7">
          <cell r="B7">
            <v>73039.899999999994</v>
          </cell>
        </row>
        <row r="42">
          <cell r="Q42">
            <v>0</v>
          </cell>
        </row>
        <row r="46">
          <cell r="B46">
            <v>0</v>
          </cell>
        </row>
      </sheetData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0 - Land Charges"/>
      <sheetName val="Salary Forecast"/>
      <sheetName val="Salary Bands"/>
    </sheetNames>
    <sheetDataSet>
      <sheetData sheetId="0"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</sheetData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0 - Land Charges"/>
      <sheetName val="Sheet1"/>
      <sheetName val="Salary Forecast"/>
      <sheetName val="Pd5 Monitoring"/>
      <sheetName val="Transaction Reports"/>
      <sheetName val="Commitments"/>
      <sheetName val="Salary Bands"/>
    </sheetNames>
    <sheetDataSet>
      <sheetData sheetId="0">
        <row r="7">
          <cell r="F7">
            <v>20090</v>
          </cell>
          <cell r="R7">
            <v>20390</v>
          </cell>
        </row>
        <row r="8">
          <cell r="F8">
            <v>1580</v>
          </cell>
          <cell r="R8">
            <v>1740</v>
          </cell>
        </row>
        <row r="9">
          <cell r="F9">
            <v>5520</v>
          </cell>
          <cell r="R9">
            <v>5570</v>
          </cell>
        </row>
        <row r="10">
          <cell r="F10">
            <v>0</v>
          </cell>
          <cell r="R10">
            <v>1680</v>
          </cell>
        </row>
        <row r="11">
          <cell r="F11">
            <v>12000</v>
          </cell>
          <cell r="R11">
            <v>12240</v>
          </cell>
        </row>
        <row r="12">
          <cell r="F12">
            <v>120</v>
          </cell>
          <cell r="R12">
            <v>120</v>
          </cell>
        </row>
        <row r="13">
          <cell r="F13">
            <v>3310</v>
          </cell>
          <cell r="R13">
            <v>3460</v>
          </cell>
        </row>
        <row r="19">
          <cell r="F19">
            <v>-94290</v>
          </cell>
          <cell r="R19">
            <v>-96180</v>
          </cell>
        </row>
      </sheetData>
      <sheetData sheetId="1">
        <row r="17">
          <cell r="L17">
            <v>10735</v>
          </cell>
        </row>
        <row r="28">
          <cell r="L28">
            <v>-85844.24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8 - Licensing"/>
      <sheetName val="Sheet1"/>
      <sheetName val="Salary Forecast"/>
      <sheetName val="Pd5 Monitoring"/>
      <sheetName val="Transaction Reports"/>
      <sheetName val="Commitments"/>
      <sheetName val="Salary Bands"/>
    </sheetNames>
    <sheetDataSet>
      <sheetData sheetId="0">
        <row r="7">
          <cell r="F7">
            <v>51290</v>
          </cell>
          <cell r="R7">
            <v>53680</v>
          </cell>
        </row>
        <row r="8">
          <cell r="F8">
            <v>0</v>
          </cell>
          <cell r="R8">
            <v>0</v>
          </cell>
        </row>
        <row r="9">
          <cell r="F9">
            <v>500</v>
          </cell>
          <cell r="R9">
            <v>400</v>
          </cell>
        </row>
        <row r="10">
          <cell r="F10">
            <v>3500</v>
          </cell>
          <cell r="R10">
            <v>4080</v>
          </cell>
        </row>
        <row r="11">
          <cell r="F11">
            <v>14150</v>
          </cell>
          <cell r="R11">
            <v>10190</v>
          </cell>
        </row>
        <row r="12">
          <cell r="F12">
            <v>0</v>
          </cell>
          <cell r="R12">
            <v>0</v>
          </cell>
        </row>
        <row r="13">
          <cell r="F13">
            <v>0</v>
          </cell>
          <cell r="R13">
            <v>4390</v>
          </cell>
        </row>
        <row r="14">
          <cell r="F14">
            <v>330</v>
          </cell>
          <cell r="R14">
            <v>330</v>
          </cell>
        </row>
        <row r="15">
          <cell r="F15">
            <v>0</v>
          </cell>
          <cell r="R15">
            <v>0</v>
          </cell>
        </row>
        <row r="16">
          <cell r="F16">
            <v>2630</v>
          </cell>
          <cell r="R16">
            <v>2630</v>
          </cell>
        </row>
        <row r="17">
          <cell r="F17">
            <v>300</v>
          </cell>
          <cell r="R17">
            <v>250</v>
          </cell>
        </row>
        <row r="18">
          <cell r="F18">
            <v>0</v>
          </cell>
          <cell r="R18">
            <v>0</v>
          </cell>
        </row>
        <row r="19">
          <cell r="F19">
            <v>0</v>
          </cell>
          <cell r="R19">
            <v>0</v>
          </cell>
        </row>
        <row r="20">
          <cell r="F20">
            <v>11260</v>
          </cell>
          <cell r="R20">
            <v>11490</v>
          </cell>
        </row>
        <row r="21">
          <cell r="F21">
            <v>0</v>
          </cell>
          <cell r="R21">
            <v>0</v>
          </cell>
        </row>
        <row r="22">
          <cell r="F22">
            <v>500</v>
          </cell>
          <cell r="R22">
            <v>500</v>
          </cell>
        </row>
        <row r="23">
          <cell r="F23">
            <v>350</v>
          </cell>
          <cell r="R23">
            <v>350</v>
          </cell>
        </row>
        <row r="24">
          <cell r="F24">
            <v>500</v>
          </cell>
          <cell r="R24">
            <v>250</v>
          </cell>
        </row>
        <row r="25">
          <cell r="F25">
            <v>0</v>
          </cell>
          <cell r="R25">
            <v>0</v>
          </cell>
        </row>
        <row r="26">
          <cell r="F26">
            <v>1000</v>
          </cell>
          <cell r="R26">
            <v>1000</v>
          </cell>
        </row>
        <row r="39">
          <cell r="F39">
            <v>-72330</v>
          </cell>
          <cell r="R39">
            <v>-65330</v>
          </cell>
        </row>
        <row r="43">
          <cell r="F43">
            <v>5700</v>
          </cell>
          <cell r="R43">
            <v>7130</v>
          </cell>
        </row>
        <row r="44">
          <cell r="F44">
            <v>790</v>
          </cell>
          <cell r="R44">
            <v>760</v>
          </cell>
        </row>
      </sheetData>
      <sheetData sheetId="1">
        <row r="11">
          <cell r="L11">
            <v>42233.73</v>
          </cell>
        </row>
        <row r="18">
          <cell r="L18">
            <v>2482.04</v>
          </cell>
        </row>
        <row r="28">
          <cell r="L28">
            <v>16023.95</v>
          </cell>
        </row>
        <row r="50">
          <cell r="L50">
            <v>-64324.079999999994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5- Environmental Health"/>
      <sheetName val="20.21"/>
      <sheetName val="Salary Forecast"/>
      <sheetName val="Sheet1"/>
      <sheetName val="Pd5 Monitoring"/>
      <sheetName val="Transaction Reports"/>
      <sheetName val="Commitments"/>
      <sheetName val="Professional Fees"/>
      <sheetName val="Salary Bands"/>
    </sheetNames>
    <sheetDataSet>
      <sheetData sheetId="0">
        <row r="7">
          <cell r="F7">
            <v>0</v>
          </cell>
          <cell r="R7">
            <v>0</v>
          </cell>
        </row>
        <row r="8">
          <cell r="F8">
            <v>277570</v>
          </cell>
          <cell r="R8">
            <v>237210</v>
          </cell>
        </row>
        <row r="9">
          <cell r="F9">
            <v>420</v>
          </cell>
          <cell r="R9">
            <v>220</v>
          </cell>
        </row>
        <row r="10">
          <cell r="F10">
            <v>0</v>
          </cell>
          <cell r="R10">
            <v>0</v>
          </cell>
        </row>
        <row r="11">
          <cell r="F11">
            <v>0</v>
          </cell>
          <cell r="R11">
            <v>0</v>
          </cell>
        </row>
        <row r="12">
          <cell r="F12">
            <v>28780</v>
          </cell>
          <cell r="R12">
            <v>26380</v>
          </cell>
        </row>
        <row r="13">
          <cell r="F13">
            <v>69130</v>
          </cell>
          <cell r="R13">
            <v>39760</v>
          </cell>
        </row>
        <row r="14">
          <cell r="F14">
            <v>0</v>
          </cell>
          <cell r="R14">
            <v>0</v>
          </cell>
        </row>
        <row r="15">
          <cell r="F15">
            <v>200</v>
          </cell>
          <cell r="R15">
            <v>100</v>
          </cell>
        </row>
        <row r="16">
          <cell r="F16">
            <v>0</v>
          </cell>
          <cell r="R16">
            <v>0</v>
          </cell>
        </row>
        <row r="17">
          <cell r="F17">
            <v>0</v>
          </cell>
          <cell r="R17">
            <v>0</v>
          </cell>
        </row>
        <row r="18">
          <cell r="F18">
            <v>100</v>
          </cell>
          <cell r="R18">
            <v>100</v>
          </cell>
        </row>
        <row r="19">
          <cell r="F19">
            <v>0</v>
          </cell>
          <cell r="R19">
            <v>17850</v>
          </cell>
        </row>
        <row r="20">
          <cell r="F20">
            <v>1260</v>
          </cell>
          <cell r="R20">
            <v>1190</v>
          </cell>
        </row>
        <row r="21">
          <cell r="F21">
            <v>300</v>
          </cell>
          <cell r="R21">
            <v>300</v>
          </cell>
        </row>
        <row r="22">
          <cell r="F22">
            <v>9920</v>
          </cell>
          <cell r="R22">
            <v>9920</v>
          </cell>
        </row>
        <row r="23">
          <cell r="F23">
            <v>5890</v>
          </cell>
          <cell r="R23">
            <v>5890</v>
          </cell>
        </row>
        <row r="24">
          <cell r="F24">
            <v>310</v>
          </cell>
          <cell r="R24">
            <v>310</v>
          </cell>
        </row>
        <row r="25">
          <cell r="F25">
            <v>0</v>
          </cell>
          <cell r="R25">
            <v>0</v>
          </cell>
        </row>
        <row r="26">
          <cell r="F26">
            <v>1140</v>
          </cell>
          <cell r="R26">
            <v>1140</v>
          </cell>
        </row>
        <row r="27">
          <cell r="F27">
            <v>800</v>
          </cell>
          <cell r="R27">
            <v>800</v>
          </cell>
        </row>
        <row r="28">
          <cell r="F28">
            <v>0</v>
          </cell>
          <cell r="R28">
            <v>0</v>
          </cell>
        </row>
        <row r="29">
          <cell r="F29">
            <v>0</v>
          </cell>
          <cell r="R29">
            <v>500</v>
          </cell>
        </row>
        <row r="30">
          <cell r="F30">
            <v>200</v>
          </cell>
          <cell r="R30">
            <v>200</v>
          </cell>
        </row>
        <row r="31">
          <cell r="F31">
            <v>100</v>
          </cell>
          <cell r="R31">
            <v>100</v>
          </cell>
        </row>
        <row r="32">
          <cell r="F32">
            <v>150</v>
          </cell>
          <cell r="R32">
            <v>100</v>
          </cell>
        </row>
        <row r="33">
          <cell r="F33">
            <v>0</v>
          </cell>
          <cell r="R33">
            <v>0</v>
          </cell>
        </row>
        <row r="34">
          <cell r="F34">
            <v>0</v>
          </cell>
          <cell r="R34">
            <v>0</v>
          </cell>
        </row>
        <row r="35">
          <cell r="F35">
            <v>17950</v>
          </cell>
          <cell r="R35">
            <v>17950</v>
          </cell>
        </row>
        <row r="36">
          <cell r="F36">
            <v>0</v>
          </cell>
          <cell r="R36">
            <v>0</v>
          </cell>
        </row>
        <row r="37">
          <cell r="F37">
            <v>520</v>
          </cell>
          <cell r="R37">
            <v>0.39999999999997726</v>
          </cell>
        </row>
        <row r="38">
          <cell r="F38">
            <v>570</v>
          </cell>
          <cell r="R38">
            <v>580</v>
          </cell>
        </row>
        <row r="39">
          <cell r="F39">
            <v>0</v>
          </cell>
          <cell r="R39">
            <v>0</v>
          </cell>
        </row>
        <row r="43">
          <cell r="F43">
            <v>-1500</v>
          </cell>
        </row>
        <row r="44">
          <cell r="F44">
            <v>0</v>
          </cell>
        </row>
        <row r="45">
          <cell r="F45">
            <v>-1000</v>
          </cell>
        </row>
        <row r="46">
          <cell r="F46">
            <v>-2000</v>
          </cell>
        </row>
        <row r="47">
          <cell r="F47">
            <v>-2500</v>
          </cell>
        </row>
        <row r="48">
          <cell r="F48">
            <v>-6500</v>
          </cell>
        </row>
        <row r="50">
          <cell r="R50">
            <v>-13500</v>
          </cell>
        </row>
        <row r="54">
          <cell r="F54">
            <v>22790</v>
          </cell>
          <cell r="R54">
            <v>24940</v>
          </cell>
        </row>
        <row r="55">
          <cell r="F55">
            <v>110</v>
          </cell>
          <cell r="R55">
            <v>100</v>
          </cell>
        </row>
        <row r="56">
          <cell r="F56">
            <v>3150</v>
          </cell>
          <cell r="R56">
            <v>2670</v>
          </cell>
        </row>
      </sheetData>
      <sheetData sheetId="1">
        <row r="13">
          <cell r="L13">
            <v>356998.41</v>
          </cell>
        </row>
        <row r="15">
          <cell r="L15"/>
        </row>
        <row r="21">
          <cell r="L21">
            <v>13766.970000000001</v>
          </cell>
        </row>
        <row r="33">
          <cell r="L33">
            <v>28953.360000000001</v>
          </cell>
        </row>
        <row r="51">
          <cell r="L51">
            <v>-20969.330000000002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8 - Licensing"/>
      <sheetName val="Salary Forecast"/>
      <sheetName val="Salary Bands"/>
    </sheetNames>
    <sheetDataSet>
      <sheetData sheetId="0">
        <row r="7">
          <cell r="B7">
            <v>30071.52</v>
          </cell>
        </row>
        <row r="41">
          <cell r="B41">
            <v>0</v>
          </cell>
        </row>
      </sheetData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1 - BID"/>
      <sheetName val="Sheet1"/>
      <sheetName val="Pd5 Monitoring"/>
      <sheetName val="Transaction Reports"/>
      <sheetName val="Commitments"/>
    </sheetNames>
    <sheetDataSet>
      <sheetData sheetId="0">
        <row r="7">
          <cell r="F7">
            <v>2290</v>
          </cell>
        </row>
        <row r="8">
          <cell r="F8">
            <v>500</v>
          </cell>
        </row>
        <row r="9">
          <cell r="F9">
            <v>200</v>
          </cell>
        </row>
        <row r="11">
          <cell r="R11">
            <v>2990</v>
          </cell>
        </row>
        <row r="17">
          <cell r="F17">
            <v>-12500</v>
          </cell>
          <cell r="R17">
            <v>-17500</v>
          </cell>
        </row>
      </sheetData>
      <sheetData sheetId="1">
        <row r="14">
          <cell r="L14">
            <v>2000</v>
          </cell>
        </row>
        <row r="30">
          <cell r="L30">
            <v>-12000</v>
          </cell>
        </row>
      </sheetData>
      <sheetData sheetId="2"/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70 - Parkside"/>
      <sheetName val="Salary Forecast"/>
      <sheetName val="Lump Sum"/>
      <sheetName val="Salary Bands"/>
    </sheetNames>
    <sheetDataSet>
      <sheetData sheetId="0">
        <row r="7">
          <cell r="R7">
            <v>0</v>
          </cell>
        </row>
        <row r="8">
          <cell r="R8">
            <v>139120</v>
          </cell>
        </row>
        <row r="9">
          <cell r="R9">
            <v>0</v>
          </cell>
        </row>
        <row r="10">
          <cell r="R10">
            <v>0</v>
          </cell>
        </row>
        <row r="11">
          <cell r="R11">
            <v>0</v>
          </cell>
        </row>
        <row r="12">
          <cell r="R12">
            <v>14290</v>
          </cell>
        </row>
        <row r="13">
          <cell r="R13">
            <v>26430</v>
          </cell>
        </row>
        <row r="14">
          <cell r="R14">
            <v>0</v>
          </cell>
        </row>
        <row r="15">
          <cell r="R15">
            <v>0</v>
          </cell>
        </row>
        <row r="16">
          <cell r="R16">
            <v>0</v>
          </cell>
        </row>
        <row r="17">
          <cell r="R17">
            <v>0</v>
          </cell>
        </row>
        <row r="18">
          <cell r="R18">
            <v>6930</v>
          </cell>
        </row>
        <row r="19">
          <cell r="R19">
            <v>0</v>
          </cell>
        </row>
      </sheetData>
      <sheetData sheetId="1"/>
      <sheetData sheetId="2"/>
      <sheetData sheetId="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72 - Regulatory Services"/>
      <sheetName val="Salary Forecast"/>
      <sheetName val="Salary Bands"/>
    </sheetNames>
    <sheetDataSet>
      <sheetData sheetId="0">
        <row r="7">
          <cell r="B7">
            <v>146535.70000000001</v>
          </cell>
        </row>
        <row r="16">
          <cell r="Q16">
            <v>0</v>
          </cell>
        </row>
        <row r="17">
          <cell r="Q17">
            <v>0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1">
          <cell r="Q21">
            <v>0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0</v>
          </cell>
        </row>
        <row r="26">
          <cell r="Q26">
            <v>0</v>
          </cell>
        </row>
        <row r="37">
          <cell r="Q37">
            <v>0</v>
          </cell>
        </row>
      </sheetData>
      <sheetData sheetId="1"/>
      <sheetData sheetId="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3610"/>
      <sheetName val="Sheet1"/>
      <sheetName val="savings"/>
      <sheetName val="Salary Bands"/>
      <sheetName val="Salary Forecast"/>
      <sheetName val="Pd5 Monitoring"/>
      <sheetName val="Transaction Reports"/>
      <sheetName val="Commitments"/>
    </sheetNames>
    <sheetDataSet>
      <sheetData sheetId="0">
        <row r="7">
          <cell r="F7">
            <v>0</v>
          </cell>
          <cell r="R7">
            <v>0</v>
          </cell>
        </row>
        <row r="8">
          <cell r="F8">
            <v>177560</v>
          </cell>
          <cell r="R8">
            <v>238550</v>
          </cell>
        </row>
        <row r="9">
          <cell r="F9">
            <v>0</v>
          </cell>
          <cell r="R9">
            <v>0</v>
          </cell>
        </row>
        <row r="10">
          <cell r="F10">
            <v>0</v>
          </cell>
          <cell r="R10">
            <v>0</v>
          </cell>
        </row>
        <row r="11">
          <cell r="F11">
            <v>19730</v>
          </cell>
          <cell r="R11">
            <v>29250</v>
          </cell>
        </row>
        <row r="12">
          <cell r="F12">
            <v>49220</v>
          </cell>
          <cell r="R12">
            <v>45320</v>
          </cell>
        </row>
        <row r="13">
          <cell r="F13">
            <v>0</v>
          </cell>
          <cell r="R13">
            <v>0</v>
          </cell>
        </row>
        <row r="14">
          <cell r="F14">
            <v>500</v>
          </cell>
          <cell r="R14">
            <v>100</v>
          </cell>
        </row>
        <row r="15">
          <cell r="F15">
            <v>0</v>
          </cell>
          <cell r="R15">
            <v>0</v>
          </cell>
        </row>
        <row r="16">
          <cell r="F16">
            <v>0</v>
          </cell>
          <cell r="R16">
            <v>0</v>
          </cell>
        </row>
        <row r="17">
          <cell r="F17">
            <v>0</v>
          </cell>
          <cell r="R17">
            <v>0</v>
          </cell>
        </row>
        <row r="18">
          <cell r="F18">
            <v>0</v>
          </cell>
          <cell r="R18">
            <v>0</v>
          </cell>
        </row>
        <row r="19">
          <cell r="F19">
            <v>0</v>
          </cell>
          <cell r="R19">
            <v>19480</v>
          </cell>
        </row>
        <row r="20">
          <cell r="F20">
            <v>0</v>
          </cell>
          <cell r="R20">
            <v>0</v>
          </cell>
        </row>
        <row r="21">
          <cell r="F21">
            <v>1500</v>
          </cell>
          <cell r="R21">
            <v>1000</v>
          </cell>
        </row>
        <row r="22">
          <cell r="F22">
            <v>0</v>
          </cell>
          <cell r="R22">
            <v>0</v>
          </cell>
        </row>
        <row r="23">
          <cell r="F23">
            <v>0</v>
          </cell>
          <cell r="R23">
            <v>0</v>
          </cell>
        </row>
        <row r="24">
          <cell r="F24">
            <v>0</v>
          </cell>
          <cell r="R24">
            <v>0</v>
          </cell>
        </row>
        <row r="25">
          <cell r="F25">
            <v>0</v>
          </cell>
          <cell r="R25">
            <v>0</v>
          </cell>
        </row>
        <row r="26">
          <cell r="F26">
            <v>3720</v>
          </cell>
          <cell r="R26">
            <v>3720</v>
          </cell>
        </row>
        <row r="27">
          <cell r="F27">
            <v>500</v>
          </cell>
          <cell r="R27">
            <v>500</v>
          </cell>
        </row>
        <row r="28">
          <cell r="F28">
            <v>0</v>
          </cell>
        </row>
        <row r="29">
          <cell r="F29">
            <v>0</v>
          </cell>
          <cell r="R29">
            <v>12180</v>
          </cell>
        </row>
        <row r="30">
          <cell r="F30">
            <v>0</v>
          </cell>
          <cell r="R30">
            <v>0</v>
          </cell>
        </row>
        <row r="31">
          <cell r="F31">
            <v>0</v>
          </cell>
          <cell r="R31">
            <v>0</v>
          </cell>
        </row>
        <row r="32">
          <cell r="F32">
            <v>0</v>
          </cell>
          <cell r="R32">
            <v>0</v>
          </cell>
        </row>
        <row r="33">
          <cell r="F33">
            <v>0</v>
          </cell>
          <cell r="R33">
            <v>0</v>
          </cell>
        </row>
        <row r="34">
          <cell r="F34">
            <v>9000</v>
          </cell>
          <cell r="R34">
            <v>9000</v>
          </cell>
        </row>
        <row r="35">
          <cell r="F35">
            <v>0</v>
          </cell>
          <cell r="R35">
            <v>0</v>
          </cell>
        </row>
        <row r="36">
          <cell r="F36">
            <v>0</v>
          </cell>
          <cell r="R36">
            <v>0</v>
          </cell>
        </row>
        <row r="37">
          <cell r="F37">
            <v>11180</v>
          </cell>
          <cell r="R37">
            <v>0</v>
          </cell>
        </row>
        <row r="50">
          <cell r="F50">
            <v>19650</v>
          </cell>
          <cell r="R50">
            <v>39190</v>
          </cell>
        </row>
        <row r="51">
          <cell r="F51">
            <v>2720</v>
          </cell>
          <cell r="R51">
            <v>4200</v>
          </cell>
        </row>
        <row r="52">
          <cell r="F52">
            <v>2330</v>
          </cell>
          <cell r="R52">
            <v>2500</v>
          </cell>
        </row>
      </sheetData>
      <sheetData sheetId="1">
        <row r="16">
          <cell r="L16">
            <v>190877.69000000003</v>
          </cell>
        </row>
        <row r="20">
          <cell r="L20">
            <v>765.7</v>
          </cell>
        </row>
        <row r="25">
          <cell r="L25">
            <v>45.16</v>
          </cell>
        </row>
        <row r="41">
          <cell r="L41">
            <v>44151.75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76"/>
      <sheetName val="Salary Forecast"/>
      <sheetName val="Salary Bands"/>
    </sheetNames>
    <sheetDataSet>
      <sheetData sheetId="0" refreshError="1">
        <row r="7">
          <cell r="B7">
            <v>6440.56</v>
          </cell>
        </row>
        <row r="52">
          <cell r="E52">
            <v>0</v>
          </cell>
          <cell r="Q52">
            <v>0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5- Control of Pests"/>
      <sheetName val="Sheet1"/>
      <sheetName val="Pd5 Monitoring"/>
      <sheetName val="Transaction Reports"/>
      <sheetName val="Commitments"/>
    </sheetNames>
    <sheetDataSet>
      <sheetData sheetId="0">
        <row r="9">
          <cell r="F9">
            <v>500</v>
          </cell>
          <cell r="R9">
            <v>500</v>
          </cell>
        </row>
        <row r="14">
          <cell r="F14">
            <v>-2520</v>
          </cell>
          <cell r="R14">
            <v>-2570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0 - Public Conveniences"/>
      <sheetName val="Sheet1"/>
      <sheetName val="Pd 5 Monitoring"/>
      <sheetName val="Transaction Reports"/>
      <sheetName val="Commitments"/>
    </sheetNames>
    <sheetDataSet>
      <sheetData sheetId="0">
        <row r="7">
          <cell r="F7">
            <v>0</v>
          </cell>
          <cell r="R7">
            <v>0</v>
          </cell>
        </row>
        <row r="8">
          <cell r="F8">
            <v>26600</v>
          </cell>
          <cell r="R8">
            <v>28630</v>
          </cell>
        </row>
        <row r="9">
          <cell r="F9">
            <v>2000</v>
          </cell>
          <cell r="R9">
            <v>500</v>
          </cell>
        </row>
        <row r="10">
          <cell r="F10">
            <v>1030</v>
          </cell>
          <cell r="R10">
            <v>980</v>
          </cell>
        </row>
        <row r="11">
          <cell r="F11">
            <v>3200</v>
          </cell>
          <cell r="R11">
            <v>4540</v>
          </cell>
        </row>
        <row r="12">
          <cell r="F12">
            <v>750</v>
          </cell>
          <cell r="R12">
            <v>1070</v>
          </cell>
        </row>
        <row r="13">
          <cell r="F13">
            <v>16930</v>
          </cell>
          <cell r="R13">
            <v>9790</v>
          </cell>
        </row>
        <row r="14">
          <cell r="F14">
            <v>1580</v>
          </cell>
          <cell r="R14">
            <v>1610</v>
          </cell>
        </row>
        <row r="18">
          <cell r="R18">
            <v>0</v>
          </cell>
        </row>
        <row r="19">
          <cell r="F19">
            <v>160</v>
          </cell>
          <cell r="R19">
            <v>160</v>
          </cell>
        </row>
        <row r="20">
          <cell r="F20">
            <v>630</v>
          </cell>
          <cell r="R20">
            <v>640</v>
          </cell>
        </row>
        <row r="27">
          <cell r="F27">
            <v>-8500</v>
          </cell>
          <cell r="R27">
            <v>-7500</v>
          </cell>
        </row>
        <row r="32">
          <cell r="F32">
            <v>13740</v>
          </cell>
          <cell r="R32">
            <v>10880</v>
          </cell>
        </row>
      </sheetData>
      <sheetData sheetId="1">
        <row r="5">
          <cell r="L5"/>
        </row>
        <row r="15">
          <cell r="L15">
            <v>49965.86</v>
          </cell>
        </row>
        <row r="23">
          <cell r="L23">
            <v>1157.8</v>
          </cell>
        </row>
        <row r="32">
          <cell r="L32">
            <v>3441.7799999999988</v>
          </cell>
        </row>
        <row r="39">
          <cell r="L39">
            <v>-4717.8599999999997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0 - Public Conveniences"/>
    </sheetNames>
    <sheetDataSet>
      <sheetData sheetId="0">
        <row r="7">
          <cell r="B7">
            <v>0</v>
          </cell>
        </row>
        <row r="23">
          <cell r="E23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050-Waste Management"/>
      <sheetName val="Final Contract Data"/>
      <sheetName val="Inflation increases"/>
      <sheetName val="New Properties"/>
      <sheetName val="Indexation"/>
      <sheetName val="GWC"/>
    </sheetNames>
    <sheetDataSet>
      <sheetData sheetId="0">
        <row r="7">
          <cell r="F7">
            <v>2500</v>
          </cell>
          <cell r="R7">
            <v>2550</v>
          </cell>
        </row>
        <row r="8">
          <cell r="F8"/>
          <cell r="R8">
            <v>14500</v>
          </cell>
        </row>
        <row r="9">
          <cell r="F9">
            <v>0</v>
          </cell>
          <cell r="R9">
            <v>0</v>
          </cell>
        </row>
        <row r="10">
          <cell r="F10">
            <v>30000</v>
          </cell>
          <cell r="R10">
            <v>35000</v>
          </cell>
        </row>
        <row r="11">
          <cell r="F11">
            <v>740</v>
          </cell>
          <cell r="R11">
            <v>700</v>
          </cell>
        </row>
        <row r="12">
          <cell r="F12">
            <v>18550</v>
          </cell>
          <cell r="R12">
            <v>18550</v>
          </cell>
        </row>
        <row r="13">
          <cell r="F13">
            <v>0</v>
          </cell>
          <cell r="R13"/>
        </row>
        <row r="14">
          <cell r="F14">
            <v>0</v>
          </cell>
          <cell r="R14">
            <v>0</v>
          </cell>
        </row>
        <row r="15">
          <cell r="F15">
            <v>0</v>
          </cell>
          <cell r="R15"/>
        </row>
        <row r="16">
          <cell r="F16">
            <v>4200</v>
          </cell>
          <cell r="R16">
            <v>4200</v>
          </cell>
        </row>
        <row r="17">
          <cell r="F17">
            <v>0</v>
          </cell>
          <cell r="R17">
            <v>0</v>
          </cell>
        </row>
        <row r="18">
          <cell r="F18">
            <v>0</v>
          </cell>
          <cell r="R18">
            <v>0</v>
          </cell>
        </row>
        <row r="19">
          <cell r="F19">
            <v>1000</v>
          </cell>
          <cell r="R19">
            <v>1000</v>
          </cell>
        </row>
        <row r="20">
          <cell r="F20">
            <v>0</v>
          </cell>
          <cell r="R20">
            <v>0</v>
          </cell>
        </row>
        <row r="21">
          <cell r="F21">
            <v>0</v>
          </cell>
          <cell r="R21">
            <v>0</v>
          </cell>
        </row>
        <row r="22">
          <cell r="F22">
            <v>7200</v>
          </cell>
          <cell r="R22">
            <v>8000</v>
          </cell>
        </row>
        <row r="23">
          <cell r="F23">
            <v>0</v>
          </cell>
          <cell r="R23">
            <v>0</v>
          </cell>
        </row>
        <row r="24">
          <cell r="F24">
            <v>500</v>
          </cell>
          <cell r="R24">
            <v>500</v>
          </cell>
        </row>
        <row r="25">
          <cell r="F25">
            <v>0</v>
          </cell>
          <cell r="R25">
            <v>0</v>
          </cell>
        </row>
        <row r="26">
          <cell r="F26">
            <v>50</v>
          </cell>
          <cell r="R26">
            <v>50</v>
          </cell>
        </row>
        <row r="27">
          <cell r="F27">
            <v>1200</v>
          </cell>
          <cell r="R27">
            <v>200</v>
          </cell>
        </row>
        <row r="28">
          <cell r="F28">
            <v>0</v>
          </cell>
          <cell r="R28"/>
        </row>
        <row r="29">
          <cell r="F29">
            <v>40800</v>
          </cell>
          <cell r="R29">
            <v>46620</v>
          </cell>
        </row>
        <row r="30">
          <cell r="F30">
            <v>7730</v>
          </cell>
          <cell r="R30">
            <v>7960</v>
          </cell>
        </row>
        <row r="31">
          <cell r="F31">
            <v>443040</v>
          </cell>
          <cell r="R31">
            <v>458120</v>
          </cell>
        </row>
        <row r="32">
          <cell r="F32">
            <v>1219950</v>
          </cell>
          <cell r="R32">
            <v>1260690</v>
          </cell>
        </row>
        <row r="33">
          <cell r="F33">
            <v>66530</v>
          </cell>
          <cell r="R33">
            <v>67980</v>
          </cell>
        </row>
        <row r="50">
          <cell r="F50">
            <v>-302450</v>
          </cell>
          <cell r="R50">
            <v>-366690</v>
          </cell>
        </row>
        <row r="55">
          <cell r="F55">
            <v>7260</v>
          </cell>
          <cell r="R55">
            <v>5050</v>
          </cell>
        </row>
      </sheetData>
      <sheetData sheetId="1">
        <row r="14">
          <cell r="L14">
            <v>52319.310000000005</v>
          </cell>
        </row>
        <row r="18">
          <cell r="L18">
            <v>4169</v>
          </cell>
        </row>
        <row r="31">
          <cell r="L31">
            <v>52823.42</v>
          </cell>
        </row>
        <row r="37">
          <cell r="L37">
            <v>1669736.84</v>
          </cell>
        </row>
        <row r="45">
          <cell r="L45">
            <v>7278.11</v>
          </cell>
        </row>
        <row r="68">
          <cell r="L68">
            <v>-317130.87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0-Waste Management"/>
      <sheetName val="Final Contract Data"/>
      <sheetName val="Inflation increases"/>
      <sheetName val="New Properties"/>
      <sheetName val="Indexation"/>
      <sheetName val="GWC"/>
    </sheetNames>
    <sheetDataSet>
      <sheetData sheetId="0">
        <row r="7">
          <cell r="B7">
            <v>368.2</v>
          </cell>
        </row>
        <row r="15">
          <cell r="Q15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CD342"/>
  <sheetViews>
    <sheetView tabSelected="1" zoomScale="80" zoomScaleNormal="80" workbookViewId="0">
      <selection activeCell="H29" sqref="H29"/>
    </sheetView>
  </sheetViews>
  <sheetFormatPr defaultColWidth="9.140625" defaultRowHeight="12.75" x14ac:dyDescent="0.2"/>
  <cols>
    <col min="1" max="1" width="14.7109375" style="24" customWidth="1"/>
    <col min="2" max="2" width="9.5703125" style="25" customWidth="1"/>
    <col min="3" max="3" width="3.42578125" style="16" customWidth="1"/>
    <col min="4" max="4" width="29.7109375" style="32" customWidth="1"/>
    <col min="5" max="5" width="6.28515625" style="18" customWidth="1"/>
    <col min="6" max="6" width="11.42578125" style="16" customWidth="1"/>
    <col min="7" max="7" width="16.140625" style="25" customWidth="1"/>
    <col min="8" max="8" width="16" style="16" customWidth="1"/>
    <col min="9" max="9" width="15.7109375" style="27" customWidth="1"/>
    <col min="10" max="10" width="4.85546875" style="121" customWidth="1"/>
    <col min="11" max="82" width="9.140625" style="121"/>
    <col min="83" max="16384" width="9.140625" style="32"/>
  </cols>
  <sheetData>
    <row r="1" spans="1:82" ht="13.5" thickBot="1" x14ac:dyDescent="0.25">
      <c r="A1" s="17"/>
      <c r="B1" s="17"/>
      <c r="C1" s="17"/>
      <c r="E1" s="31"/>
      <c r="F1" s="17"/>
      <c r="G1" s="17"/>
      <c r="H1" s="26"/>
      <c r="I1" s="17"/>
    </row>
    <row r="2" spans="1:82" ht="12.75" customHeight="1" x14ac:dyDescent="0.2">
      <c r="A2" s="249"/>
      <c r="B2" s="202"/>
      <c r="C2" s="202"/>
      <c r="D2" s="202"/>
      <c r="E2" s="201" t="str">
        <f>+page1!E2</f>
        <v>Place Priorities</v>
      </c>
      <c r="F2" s="202"/>
      <c r="G2" s="202"/>
      <c r="H2" s="202"/>
      <c r="I2" s="203"/>
    </row>
    <row r="3" spans="1:82" ht="12.75" customHeight="1" thickBot="1" x14ac:dyDescent="0.25">
      <c r="B3" s="205"/>
      <c r="C3" s="205"/>
      <c r="D3" s="205"/>
      <c r="E3" s="204" t="str">
        <f>+page1!E3</f>
        <v>Revenue Estimates 2022-23</v>
      </c>
      <c r="F3" s="205"/>
      <c r="G3" s="205"/>
      <c r="H3" s="205"/>
      <c r="I3" s="206"/>
    </row>
    <row r="4" spans="1:82" ht="12.75" customHeight="1" x14ac:dyDescent="0.2">
      <c r="A4" s="216" t="str">
        <f>+page1!A4</f>
        <v>2020-21</v>
      </c>
      <c r="B4" s="208"/>
      <c r="C4" s="91"/>
      <c r="D4" s="92" t="s">
        <v>0</v>
      </c>
      <c r="E4" s="93" t="s">
        <v>1</v>
      </c>
      <c r="F4" s="207" t="str">
        <f>+page1!F4</f>
        <v>2021-22</v>
      </c>
      <c r="G4" s="208"/>
      <c r="H4" s="207" t="str">
        <f>+page1!H4</f>
        <v>2022-23</v>
      </c>
      <c r="I4" s="213"/>
    </row>
    <row r="5" spans="1:82" ht="24.75" customHeight="1" x14ac:dyDescent="0.2">
      <c r="A5" s="209" t="s">
        <v>17</v>
      </c>
      <c r="B5" s="210"/>
      <c r="C5" s="39"/>
      <c r="D5" s="44"/>
      <c r="E5" s="45" t="s">
        <v>2</v>
      </c>
      <c r="F5" s="243" t="s">
        <v>18</v>
      </c>
      <c r="G5" s="244"/>
      <c r="H5" s="211" t="s">
        <v>19</v>
      </c>
      <c r="I5" s="215"/>
    </row>
    <row r="6" spans="1:82" ht="12.75" customHeight="1" x14ac:dyDescent="0.2">
      <c r="A6" s="19" t="s">
        <v>3</v>
      </c>
      <c r="B6" s="20" t="s">
        <v>3</v>
      </c>
      <c r="C6" s="16" t="s">
        <v>4</v>
      </c>
      <c r="D6" s="23"/>
      <c r="F6" s="21" t="s">
        <v>3</v>
      </c>
      <c r="G6" s="20" t="s">
        <v>3</v>
      </c>
      <c r="H6" s="21" t="s">
        <v>3</v>
      </c>
      <c r="I6" s="22" t="s">
        <v>3</v>
      </c>
    </row>
    <row r="7" spans="1:82" ht="12.75" customHeight="1" x14ac:dyDescent="0.2">
      <c r="D7" s="17"/>
    </row>
    <row r="8" spans="1:82" ht="12.75" customHeight="1" x14ac:dyDescent="0.2">
      <c r="D8" s="26" t="s">
        <v>36</v>
      </c>
      <c r="E8" s="31"/>
      <c r="G8" s="17"/>
    </row>
    <row r="9" spans="1:82" ht="12.75" customHeight="1" x14ac:dyDescent="0.2">
      <c r="D9" s="17"/>
      <c r="E9" s="31"/>
      <c r="G9" s="17"/>
    </row>
    <row r="10" spans="1:82" ht="12.75" customHeight="1" x14ac:dyDescent="0.2">
      <c r="D10" s="26" t="s">
        <v>37</v>
      </c>
      <c r="E10" s="31"/>
      <c r="G10" s="17"/>
    </row>
    <row r="11" spans="1:82" s="124" customFormat="1" ht="12.75" customHeight="1" x14ac:dyDescent="0.2">
      <c r="A11" s="33">
        <f>+page1!B15</f>
        <v>378749.41</v>
      </c>
      <c r="B11" s="34"/>
      <c r="C11" s="37">
        <v>1</v>
      </c>
      <c r="D11" s="35" t="s">
        <v>38</v>
      </c>
      <c r="E11" s="36" t="s">
        <v>94</v>
      </c>
      <c r="F11" s="37">
        <f>+page1!G15</f>
        <v>427860</v>
      </c>
      <c r="G11" s="35"/>
      <c r="H11" s="37">
        <f>+page1!I15</f>
        <v>374810.4</v>
      </c>
      <c r="I11" s="54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</row>
    <row r="12" spans="1:82" s="124" customFormat="1" ht="12.75" customHeight="1" x14ac:dyDescent="0.2">
      <c r="A12" s="33">
        <f>+page1!B25</f>
        <v>0</v>
      </c>
      <c r="B12" s="34"/>
      <c r="C12" s="37">
        <f>SUM(C11)+1</f>
        <v>2</v>
      </c>
      <c r="D12" s="35" t="s">
        <v>39</v>
      </c>
      <c r="E12" s="36" t="s">
        <v>95</v>
      </c>
      <c r="F12" s="37">
        <f>+page1!G25</f>
        <v>-2020</v>
      </c>
      <c r="G12" s="35"/>
      <c r="H12" s="37">
        <f>+page1!I25</f>
        <v>-2070</v>
      </c>
      <c r="I12" s="54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</row>
    <row r="13" spans="1:82" s="124" customFormat="1" ht="12.75" customHeight="1" x14ac:dyDescent="0.2">
      <c r="A13" s="33">
        <f>+page1!B36</f>
        <v>49847.58</v>
      </c>
      <c r="B13" s="34"/>
      <c r="C13" s="37">
        <f t="shared" ref="C13:C39" si="0">SUM(C12)+1</f>
        <v>3</v>
      </c>
      <c r="D13" s="35" t="s">
        <v>75</v>
      </c>
      <c r="E13" s="36" t="s">
        <v>96</v>
      </c>
      <c r="F13" s="37">
        <f>+page1!G36</f>
        <v>58120</v>
      </c>
      <c r="G13" s="35"/>
      <c r="H13" s="37">
        <f>+page1!I36</f>
        <v>51300</v>
      </c>
      <c r="I13" s="54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</row>
    <row r="14" spans="1:82" s="124" customFormat="1" ht="12.75" customHeight="1" x14ac:dyDescent="0.2">
      <c r="A14" s="33">
        <f>+page1!B48</f>
        <v>1469195.81</v>
      </c>
      <c r="B14" s="34"/>
      <c r="C14" s="37">
        <f t="shared" si="0"/>
        <v>4</v>
      </c>
      <c r="D14" s="35" t="s">
        <v>40</v>
      </c>
      <c r="E14" s="36" t="s">
        <v>97</v>
      </c>
      <c r="F14" s="37">
        <f>+page1!G48</f>
        <v>1548800</v>
      </c>
      <c r="G14" s="35"/>
      <c r="H14" s="37">
        <f>+page1!I48</f>
        <v>1564980</v>
      </c>
      <c r="I14" s="54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</row>
    <row r="15" spans="1:82" s="124" customFormat="1" ht="12.75" customHeight="1" x14ac:dyDescent="0.2">
      <c r="A15" s="33">
        <f>+page1!B58</f>
        <v>114052.31999999998</v>
      </c>
      <c r="B15" s="34"/>
      <c r="C15" s="37">
        <f t="shared" si="0"/>
        <v>5</v>
      </c>
      <c r="D15" s="35" t="s">
        <v>76</v>
      </c>
      <c r="E15" s="36" t="s">
        <v>98</v>
      </c>
      <c r="F15" s="37">
        <f>+page1!G58</f>
        <v>0</v>
      </c>
      <c r="G15" s="35"/>
      <c r="H15" s="37">
        <f>+page1!I58</f>
        <v>0</v>
      </c>
      <c r="I15" s="54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</row>
    <row r="16" spans="1:82" s="124" customFormat="1" ht="12.75" customHeight="1" x14ac:dyDescent="0.2">
      <c r="A16" s="33">
        <f>+page1!B69</f>
        <v>23935.800000000003</v>
      </c>
      <c r="B16" s="34"/>
      <c r="C16" s="37">
        <f t="shared" si="0"/>
        <v>6</v>
      </c>
      <c r="D16" s="35" t="s">
        <v>77</v>
      </c>
      <c r="E16" s="36" t="s">
        <v>99</v>
      </c>
      <c r="F16" s="37">
        <f>+page1!G69</f>
        <v>54810</v>
      </c>
      <c r="G16" s="35"/>
      <c r="H16" s="37">
        <f>+page1!I69</f>
        <v>53310</v>
      </c>
      <c r="I16" s="54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</row>
    <row r="17" spans="1:82" s="124" customFormat="1" ht="12.75" customHeight="1" x14ac:dyDescent="0.2">
      <c r="A17" s="33">
        <f>+page2!B11</f>
        <v>19230.310000000001</v>
      </c>
      <c r="B17" s="34"/>
      <c r="C17" s="37">
        <f t="shared" si="0"/>
        <v>7</v>
      </c>
      <c r="D17" s="35" t="s">
        <v>41</v>
      </c>
      <c r="E17" s="36" t="s">
        <v>100</v>
      </c>
      <c r="F17" s="37">
        <f>+page2!G11</f>
        <v>21570</v>
      </c>
      <c r="G17" s="35"/>
      <c r="H17" s="37">
        <f>+page2!I11</f>
        <v>20970</v>
      </c>
      <c r="I17" s="54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</row>
    <row r="18" spans="1:82" s="124" customFormat="1" ht="12.75" customHeight="1" x14ac:dyDescent="0.2">
      <c r="A18" s="33">
        <f>+page2!B22</f>
        <v>729012.83000000007</v>
      </c>
      <c r="B18" s="34"/>
      <c r="C18" s="37">
        <f t="shared" si="0"/>
        <v>8</v>
      </c>
      <c r="D18" s="35" t="s">
        <v>42</v>
      </c>
      <c r="E18" s="36" t="s">
        <v>101</v>
      </c>
      <c r="F18" s="37">
        <f>+page2!G22</f>
        <v>-550410</v>
      </c>
      <c r="G18" s="35"/>
      <c r="H18" s="37">
        <f>+page2!I22</f>
        <v>-359600</v>
      </c>
      <c r="I18" s="54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</row>
    <row r="19" spans="1:82" s="124" customFormat="1" ht="12.75" customHeight="1" x14ac:dyDescent="0.2">
      <c r="A19" s="33">
        <f>+page2!B32</f>
        <v>31939.079999999998</v>
      </c>
      <c r="B19" s="34"/>
      <c r="C19" s="37">
        <f t="shared" si="0"/>
        <v>9</v>
      </c>
      <c r="D19" s="35" t="s">
        <v>43</v>
      </c>
      <c r="E19" s="36" t="s">
        <v>102</v>
      </c>
      <c r="F19" s="37">
        <f>+page2!G32</f>
        <v>42480</v>
      </c>
      <c r="G19" s="35"/>
      <c r="H19" s="37">
        <f>+page2!I32</f>
        <v>33310</v>
      </c>
      <c r="I19" s="54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</row>
    <row r="20" spans="1:82" s="124" customFormat="1" ht="12.75" customHeight="1" x14ac:dyDescent="0.2">
      <c r="A20" s="33">
        <f>+page2!B42</f>
        <v>124870.86000000004</v>
      </c>
      <c r="B20" s="34"/>
      <c r="C20" s="37">
        <f t="shared" si="0"/>
        <v>10</v>
      </c>
      <c r="D20" s="35" t="s">
        <v>44</v>
      </c>
      <c r="E20" s="36" t="s">
        <v>103</v>
      </c>
      <c r="F20" s="37">
        <f>+page2!G42</f>
        <v>114760</v>
      </c>
      <c r="G20" s="35"/>
      <c r="H20" s="37">
        <f>+page2!I42</f>
        <v>216970</v>
      </c>
      <c r="I20" s="54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</row>
    <row r="21" spans="1:82" s="124" customFormat="1" ht="12.75" customHeight="1" x14ac:dyDescent="0.2">
      <c r="A21" s="33">
        <f>+page2!B50</f>
        <v>6650</v>
      </c>
      <c r="B21" s="34"/>
      <c r="C21" s="37">
        <f t="shared" si="0"/>
        <v>11</v>
      </c>
      <c r="D21" s="35" t="s">
        <v>56</v>
      </c>
      <c r="E21" s="36" t="s">
        <v>104</v>
      </c>
      <c r="F21" s="37">
        <f>+page2!G50</f>
        <v>0</v>
      </c>
      <c r="G21" s="35"/>
      <c r="H21" s="37">
        <f>+page2!I50</f>
        <v>0</v>
      </c>
      <c r="I21" s="54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</row>
    <row r="22" spans="1:82" s="124" customFormat="1" ht="12.75" customHeight="1" x14ac:dyDescent="0.2">
      <c r="A22" s="33">
        <f>+page2!B58</f>
        <v>41274.83</v>
      </c>
      <c r="B22" s="34"/>
      <c r="C22" s="37">
        <f t="shared" si="0"/>
        <v>12</v>
      </c>
      <c r="D22" s="35" t="s">
        <v>45</v>
      </c>
      <c r="E22" s="36" t="s">
        <v>105</v>
      </c>
      <c r="F22" s="37">
        <f>+page2!G58</f>
        <v>25090</v>
      </c>
      <c r="G22" s="35"/>
      <c r="H22" s="37">
        <f>+page2!I58</f>
        <v>24360</v>
      </c>
      <c r="I22" s="54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</row>
    <row r="23" spans="1:82" s="124" customFormat="1" ht="12.75" customHeight="1" x14ac:dyDescent="0.2">
      <c r="A23" s="33">
        <f>+page2!B67</f>
        <v>-44935.790000000008</v>
      </c>
      <c r="B23" s="34"/>
      <c r="C23" s="37">
        <f t="shared" si="0"/>
        <v>13</v>
      </c>
      <c r="D23" s="35" t="s">
        <v>78</v>
      </c>
      <c r="E23" s="36" t="s">
        <v>106</v>
      </c>
      <c r="F23" s="37">
        <f>+page2!G67</f>
        <v>-4400</v>
      </c>
      <c r="G23" s="35"/>
      <c r="H23" s="37">
        <f>+page2!I67</f>
        <v>-5990</v>
      </c>
      <c r="I23" s="54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</row>
    <row r="24" spans="1:82" s="124" customFormat="1" ht="12.75" customHeight="1" x14ac:dyDescent="0.2">
      <c r="A24" s="33">
        <f>+page2!B78</f>
        <v>-168587.58999999997</v>
      </c>
      <c r="B24" s="34"/>
      <c r="C24" s="37">
        <f t="shared" si="0"/>
        <v>14</v>
      </c>
      <c r="D24" s="35" t="s">
        <v>46</v>
      </c>
      <c r="E24" s="36" t="s">
        <v>107</v>
      </c>
      <c r="F24" s="37">
        <f>+page2!G78</f>
        <v>-213700</v>
      </c>
      <c r="G24" s="35"/>
      <c r="H24" s="37">
        <f>+page2!I78</f>
        <v>-181240</v>
      </c>
      <c r="I24" s="54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</row>
    <row r="25" spans="1:82" s="124" customFormat="1" ht="12.75" customHeight="1" x14ac:dyDescent="0.2">
      <c r="A25" s="33">
        <f>+page3!B15</f>
        <v>244255.20999999996</v>
      </c>
      <c r="B25" s="34"/>
      <c r="C25" s="37">
        <f t="shared" si="0"/>
        <v>15</v>
      </c>
      <c r="D25" s="35" t="s">
        <v>47</v>
      </c>
      <c r="E25" s="36" t="s">
        <v>108</v>
      </c>
      <c r="F25" s="37">
        <f>+page3!G15</f>
        <v>266620</v>
      </c>
      <c r="G25" s="35"/>
      <c r="H25" s="37">
        <f>+page3!I15</f>
        <v>307099.5</v>
      </c>
      <c r="I25" s="54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</row>
    <row r="26" spans="1:82" s="124" customFormat="1" ht="12.75" customHeight="1" x14ac:dyDescent="0.2">
      <c r="A26" s="33">
        <f>+page3!B25</f>
        <v>-417.48999999999069</v>
      </c>
      <c r="B26" s="34"/>
      <c r="C26" s="37">
        <f t="shared" si="0"/>
        <v>16</v>
      </c>
      <c r="D26" s="35" t="s">
        <v>48</v>
      </c>
      <c r="E26" s="36" t="s">
        <v>109</v>
      </c>
      <c r="F26" s="37">
        <f>+page3!G25</f>
        <v>-3800</v>
      </c>
      <c r="G26" s="35"/>
      <c r="H26" s="37">
        <f>+page3!I25</f>
        <v>46850</v>
      </c>
      <c r="I26" s="54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123"/>
      <c r="CA26" s="123"/>
      <c r="CB26" s="123"/>
      <c r="CC26" s="123"/>
      <c r="CD26" s="123"/>
    </row>
    <row r="27" spans="1:82" s="124" customFormat="1" ht="12.75" customHeight="1" x14ac:dyDescent="0.2">
      <c r="A27" s="33">
        <f>+[1]BUDWP!$B$24</f>
        <v>183883.09000000003</v>
      </c>
      <c r="B27" s="34"/>
      <c r="C27" s="37">
        <f t="shared" si="0"/>
        <v>17</v>
      </c>
      <c r="D27" s="35" t="s">
        <v>79</v>
      </c>
      <c r="E27" s="36" t="s">
        <v>110</v>
      </c>
      <c r="F27" s="37">
        <f>+page3!G35</f>
        <v>327490</v>
      </c>
      <c r="G27" s="35"/>
      <c r="H27" s="37">
        <f>+page3!I35</f>
        <v>922900.07499999995</v>
      </c>
      <c r="I27" s="54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3"/>
      <c r="CA27" s="123"/>
      <c r="CB27" s="123"/>
      <c r="CC27" s="123"/>
      <c r="CD27" s="123"/>
    </row>
    <row r="28" spans="1:82" s="124" customFormat="1" ht="12.75" customHeight="1" x14ac:dyDescent="0.2">
      <c r="A28" s="33">
        <f>+page3!B39</f>
        <v>0</v>
      </c>
      <c r="B28" s="34"/>
      <c r="C28" s="37">
        <f t="shared" si="0"/>
        <v>18</v>
      </c>
      <c r="D28" s="35" t="s">
        <v>80</v>
      </c>
      <c r="E28" s="36" t="s">
        <v>111</v>
      </c>
      <c r="F28" s="37">
        <f>page3!G39</f>
        <v>0</v>
      </c>
      <c r="G28" s="35"/>
      <c r="H28" s="37">
        <f>page3!I39</f>
        <v>0</v>
      </c>
      <c r="I28" s="54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12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3"/>
      <c r="BY28" s="123"/>
      <c r="BZ28" s="123"/>
      <c r="CA28" s="123"/>
      <c r="CB28" s="123"/>
      <c r="CC28" s="123"/>
      <c r="CD28" s="123"/>
    </row>
    <row r="29" spans="1:82" s="124" customFormat="1" ht="12.75" customHeight="1" x14ac:dyDescent="0.2">
      <c r="A29" s="33">
        <f>+page3!B51</f>
        <v>-91986.950000000012</v>
      </c>
      <c r="B29" s="34"/>
      <c r="C29" s="37">
        <f t="shared" si="0"/>
        <v>19</v>
      </c>
      <c r="D29" s="35" t="s">
        <v>81</v>
      </c>
      <c r="E29" s="36" t="s">
        <v>112</v>
      </c>
      <c r="F29" s="37">
        <f>+page3!G51</f>
        <v>583320</v>
      </c>
      <c r="G29" s="35"/>
      <c r="H29" s="37">
        <f>+page3!I51</f>
        <v>477470</v>
      </c>
      <c r="I29" s="54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</row>
    <row r="30" spans="1:82" s="124" customFormat="1" ht="12.75" customHeight="1" x14ac:dyDescent="0.2">
      <c r="A30" s="33">
        <f>+page3!B62</f>
        <v>-119853.47999999998</v>
      </c>
      <c r="B30" s="34"/>
      <c r="C30" s="37">
        <f t="shared" si="0"/>
        <v>20</v>
      </c>
      <c r="D30" s="35" t="s">
        <v>82</v>
      </c>
      <c r="E30" s="36" t="s">
        <v>113</v>
      </c>
      <c r="F30" s="37">
        <f>+page3!G62</f>
        <v>15380</v>
      </c>
      <c r="G30" s="35"/>
      <c r="H30" s="37">
        <f>+page3!I62</f>
        <v>27080</v>
      </c>
      <c r="I30" s="54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</row>
    <row r="31" spans="1:82" s="124" customFormat="1" ht="12.75" customHeight="1" x14ac:dyDescent="0.2">
      <c r="A31" s="33">
        <f>+page3!B71</f>
        <v>94293.050000000017</v>
      </c>
      <c r="B31" s="34"/>
      <c r="C31" s="37">
        <f t="shared" si="0"/>
        <v>21</v>
      </c>
      <c r="D31" s="35" t="s">
        <v>83</v>
      </c>
      <c r="E31" s="36" t="s">
        <v>114</v>
      </c>
      <c r="F31" s="37">
        <f>+page3!G71</f>
        <v>184110</v>
      </c>
      <c r="G31" s="35"/>
      <c r="H31" s="37">
        <f>+page3!I71</f>
        <v>122300</v>
      </c>
      <c r="I31" s="54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23"/>
      <c r="BY31" s="123"/>
      <c r="BZ31" s="123"/>
      <c r="CA31" s="123"/>
      <c r="CB31" s="123"/>
      <c r="CC31" s="123"/>
      <c r="CD31" s="123"/>
    </row>
    <row r="32" spans="1:82" s="124" customFormat="1" ht="12.75" customHeight="1" x14ac:dyDescent="0.2">
      <c r="A32" s="33">
        <f>+page4!B16</f>
        <v>476719.85</v>
      </c>
      <c r="B32" s="34"/>
      <c r="C32" s="37">
        <f t="shared" si="0"/>
        <v>22</v>
      </c>
      <c r="D32" s="35" t="s">
        <v>49</v>
      </c>
      <c r="E32" s="36" t="s">
        <v>115</v>
      </c>
      <c r="F32" s="37">
        <f>+page4!G16</f>
        <v>490300</v>
      </c>
      <c r="G32" s="35"/>
      <c r="H32" s="37">
        <f>+page4!I16</f>
        <v>506780</v>
      </c>
      <c r="I32" s="54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</row>
    <row r="33" spans="1:82" s="124" customFormat="1" ht="12.75" customHeight="1" x14ac:dyDescent="0.2">
      <c r="A33" s="33">
        <f>+page4!B25</f>
        <v>-441002.74000000005</v>
      </c>
      <c r="B33" s="34"/>
      <c r="C33" s="37">
        <f t="shared" si="0"/>
        <v>23</v>
      </c>
      <c r="D33" s="35" t="s">
        <v>50</v>
      </c>
      <c r="E33" s="36" t="s">
        <v>116</v>
      </c>
      <c r="F33" s="37">
        <f>+page4!G25</f>
        <v>-137480</v>
      </c>
      <c r="G33" s="35"/>
      <c r="H33" s="37">
        <f>+page4!I25</f>
        <v>-33770</v>
      </c>
      <c r="I33" s="54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3"/>
      <c r="BY33" s="123"/>
      <c r="BZ33" s="123"/>
      <c r="CA33" s="123"/>
      <c r="CB33" s="123"/>
      <c r="CC33" s="123"/>
      <c r="CD33" s="123"/>
    </row>
    <row r="34" spans="1:82" s="124" customFormat="1" ht="12.75" customHeight="1" x14ac:dyDescent="0.2">
      <c r="A34" s="33">
        <f>+page4!B37</f>
        <v>80526.920000000013</v>
      </c>
      <c r="B34" s="34"/>
      <c r="C34" s="37">
        <f t="shared" si="0"/>
        <v>24</v>
      </c>
      <c r="D34" s="35" t="s">
        <v>51</v>
      </c>
      <c r="E34" s="36" t="s">
        <v>117</v>
      </c>
      <c r="F34" s="37">
        <f>+page4!G37</f>
        <v>231290</v>
      </c>
      <c r="G34" s="35"/>
      <c r="H34" s="37">
        <f>+page4!I37</f>
        <v>131890</v>
      </c>
      <c r="I34" s="54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3"/>
      <c r="BX34" s="123"/>
      <c r="BY34" s="123"/>
      <c r="BZ34" s="123"/>
      <c r="CA34" s="123"/>
      <c r="CB34" s="123"/>
      <c r="CC34" s="123"/>
      <c r="CD34" s="123"/>
    </row>
    <row r="35" spans="1:82" s="124" customFormat="1" ht="12.75" customHeight="1" x14ac:dyDescent="0.2">
      <c r="A35" s="33">
        <f>+page4!B45</f>
        <v>-75109.240000000005</v>
      </c>
      <c r="B35" s="34"/>
      <c r="C35" s="37">
        <f t="shared" si="0"/>
        <v>25</v>
      </c>
      <c r="D35" s="35" t="s">
        <v>84</v>
      </c>
      <c r="E35" s="36" t="s">
        <v>118</v>
      </c>
      <c r="F35" s="37">
        <f>+page4!G45</f>
        <v>-51670</v>
      </c>
      <c r="G35" s="35"/>
      <c r="H35" s="37">
        <f>+page4!I45</f>
        <v>-50980</v>
      </c>
      <c r="I35" s="54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3"/>
      <c r="CB35" s="123"/>
      <c r="CC35" s="123"/>
      <c r="CD35" s="123"/>
    </row>
    <row r="36" spans="1:82" s="124" customFormat="1" ht="12.75" customHeight="1" x14ac:dyDescent="0.2">
      <c r="A36" s="33">
        <f>+page4!B55</f>
        <v>-3584.3599999999933</v>
      </c>
      <c r="B36" s="34"/>
      <c r="C36" s="37">
        <f t="shared" si="0"/>
        <v>26</v>
      </c>
      <c r="D36" s="35" t="s">
        <v>52</v>
      </c>
      <c r="E36" s="36" t="s">
        <v>119</v>
      </c>
      <c r="F36" s="37">
        <f>+page4!G55</f>
        <v>20470</v>
      </c>
      <c r="G36" s="35"/>
      <c r="H36" s="37">
        <f>+page4!I55</f>
        <v>32100</v>
      </c>
      <c r="I36" s="54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  <c r="BY36" s="123"/>
      <c r="BZ36" s="123"/>
      <c r="CA36" s="123"/>
      <c r="CB36" s="123"/>
      <c r="CC36" s="123"/>
      <c r="CD36" s="123"/>
    </row>
    <row r="37" spans="1:82" s="124" customFormat="1" ht="12.75" customHeight="1" x14ac:dyDescent="0.2">
      <c r="A37" s="33">
        <f>+page4!B62</f>
        <v>-10000</v>
      </c>
      <c r="B37" s="34"/>
      <c r="C37" s="37">
        <f t="shared" si="0"/>
        <v>27</v>
      </c>
      <c r="D37" s="35" t="s">
        <v>85</v>
      </c>
      <c r="E37" s="36" t="s">
        <v>120</v>
      </c>
      <c r="F37" s="37">
        <f>+page4!G62</f>
        <v>-9510</v>
      </c>
      <c r="G37" s="35"/>
      <c r="H37" s="37">
        <f>+page4!I62</f>
        <v>-14510</v>
      </c>
      <c r="I37" s="54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3"/>
      <c r="BZ37" s="123"/>
      <c r="CA37" s="123"/>
      <c r="CB37" s="123"/>
      <c r="CC37" s="123"/>
      <c r="CD37" s="123"/>
    </row>
    <row r="38" spans="1:82" s="124" customFormat="1" ht="12.75" customHeight="1" x14ac:dyDescent="0.2">
      <c r="A38" s="33">
        <f>+'page 5'!B15</f>
        <v>0</v>
      </c>
      <c r="B38" s="34"/>
      <c r="C38" s="37">
        <f t="shared" si="0"/>
        <v>28</v>
      </c>
      <c r="D38" s="35" t="s">
        <v>128</v>
      </c>
      <c r="E38" s="36" t="str">
        <f>'page 5'!E8</f>
        <v>G1130</v>
      </c>
      <c r="F38" s="37">
        <f>+'page 5'!G15</f>
        <v>0</v>
      </c>
      <c r="G38" s="35"/>
      <c r="H38" s="37">
        <f>+'page 5'!I15</f>
        <v>186770</v>
      </c>
      <c r="I38" s="54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  <c r="CB38" s="123"/>
      <c r="CC38" s="123"/>
      <c r="CD38" s="123"/>
    </row>
    <row r="39" spans="1:82" s="124" customFormat="1" ht="12.75" customHeight="1" x14ac:dyDescent="0.2">
      <c r="A39" s="33">
        <f>+'page 5'!B26</f>
        <v>235840.30000000005</v>
      </c>
      <c r="B39" s="34"/>
      <c r="C39" s="37">
        <f t="shared" si="0"/>
        <v>29</v>
      </c>
      <c r="D39" s="35" t="s">
        <v>86</v>
      </c>
      <c r="E39" s="36" t="s">
        <v>121</v>
      </c>
      <c r="F39" s="37">
        <f>+'page 5'!G26</f>
        <v>297610</v>
      </c>
      <c r="G39" s="35"/>
      <c r="H39" s="37">
        <f>+'page 5'!I26</f>
        <v>404990</v>
      </c>
      <c r="I39" s="54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</row>
    <row r="40" spans="1:82" s="124" customFormat="1" ht="12.75" customHeight="1" x14ac:dyDescent="0.2">
      <c r="A40" s="33"/>
      <c r="B40" s="34"/>
      <c r="C40" s="37">
        <v>30</v>
      </c>
      <c r="D40" s="35" t="s">
        <v>133</v>
      </c>
      <c r="E40" s="36" t="s">
        <v>129</v>
      </c>
      <c r="F40" s="37">
        <f>'page 5'!G34</f>
        <v>0</v>
      </c>
      <c r="G40" s="35"/>
      <c r="H40" s="37">
        <f>'page 5'!I34</f>
        <v>0</v>
      </c>
      <c r="I40" s="54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</row>
    <row r="41" spans="1:82" s="124" customFormat="1" ht="12.75" customHeight="1" x14ac:dyDescent="0.2">
      <c r="A41" s="33"/>
      <c r="B41" s="34"/>
      <c r="C41" s="37">
        <v>31</v>
      </c>
      <c r="D41" s="35" t="s">
        <v>134</v>
      </c>
      <c r="E41" s="36" t="s">
        <v>132</v>
      </c>
      <c r="F41" s="37">
        <f>'page 5'!G46</f>
        <v>0</v>
      </c>
      <c r="G41" s="35"/>
      <c r="H41" s="37">
        <f>'page 5'!I46</f>
        <v>0</v>
      </c>
      <c r="I41" s="54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</row>
    <row r="42" spans="1:82" s="17" customFormat="1" ht="12.75" customHeight="1" x14ac:dyDescent="0.2">
      <c r="A42" s="24"/>
      <c r="B42" s="28">
        <f>SUM(A11:A39)</f>
        <v>3348799.6100000003</v>
      </c>
      <c r="C42" s="37"/>
      <c r="D42" s="26" t="s">
        <v>92</v>
      </c>
      <c r="E42" s="31"/>
      <c r="F42" s="16"/>
      <c r="G42" s="28">
        <f>SUM(F11:F39)</f>
        <v>3737090</v>
      </c>
      <c r="H42" s="16"/>
      <c r="I42" s="29">
        <f>SUM(H11:H39)</f>
        <v>4858079.9749999996</v>
      </c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</row>
    <row r="43" spans="1:82" s="17" customFormat="1" ht="12.75" customHeight="1" x14ac:dyDescent="0.2">
      <c r="A43" s="24"/>
      <c r="B43" s="28"/>
      <c r="C43" s="37"/>
      <c r="D43" s="26"/>
      <c r="E43" s="31"/>
      <c r="F43" s="16"/>
      <c r="G43" s="28"/>
      <c r="H43" s="16"/>
      <c r="I43" s="29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</row>
    <row r="44" spans="1:82" s="35" customFormat="1" ht="12.75" customHeight="1" x14ac:dyDescent="0.2">
      <c r="A44" s="33">
        <v>0</v>
      </c>
      <c r="B44" s="55"/>
      <c r="C44" s="37"/>
      <c r="D44" s="53" t="s">
        <v>16</v>
      </c>
      <c r="E44" s="66"/>
      <c r="F44" s="37">
        <f>[2]page1!$F$13+[2]page1!$F$25+[2]page1!$F$36+[2]page1!$F$49+[2]page1!$F$61+[2]page1!$F$73+[2]page2!$F$10+[2]page2!$F$20+[2]page2!$F$31+[2]page2!$F$42+[2]page2!$F$60+[2]page2!$F$80+[2]page3!$F$13+[2]page3!$F$25+[2]page3!$F$37+[2]page3!$F$68+[2]page4!$F$13+[2]page4!$F$24+[2]page4!$F$38+[2]page4!$F$48+[2]page4!$F$59+[2]page4!$F$68+'[2]page 5'!$F$23+[2]page3!$F$45</f>
        <v>2249320</v>
      </c>
      <c r="G44" s="55"/>
      <c r="H44" s="37">
        <f>[2]page1!$H$13+[2]page1!$H$25+[2]page1!$H$36+[2]page1!$H$49+[2]page1!$H$61+[2]page1!$H$73+[2]page2!$H$80+[2]page2!$H$60+[2]page2!$H$42+[2]page2!$H$31+[2]page2!$H$20+[2]page2!$H$10+[2]page3!$H$68+[2]page3!$H$45+[2]page3!$H$37+[2]page3!$H$25+[2]page3!$H$13+[2]page4!$H$68+[2]page4!$H$59+[2]page4!$H$48+[2]page4!$H$38+[2]page4!$H$24+[2]page4!$H$13+'[2]page 5'!$H$23</f>
        <v>2446680</v>
      </c>
      <c r="I44" s="41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</row>
    <row r="45" spans="1:82" s="35" customFormat="1" ht="12.75" customHeight="1" x14ac:dyDescent="0.2">
      <c r="A45" s="33">
        <f>+[3]Sheet1!$B$73</f>
        <v>59574.35</v>
      </c>
      <c r="B45" s="55"/>
      <c r="C45" s="37"/>
      <c r="D45" s="53" t="s">
        <v>93</v>
      </c>
      <c r="E45" s="66"/>
      <c r="F45" s="37">
        <f>[2]page1!$G$16+[2]page1!$G$53+[2]page2!$G$84+[2]page3!$G$16+[2]page3!$G$28+[2]page3!$G$59+[2]page4!$G$17+[2]page4!$G$41+[2]page4!$G$62+'[2]page 5'!$G$27</f>
        <v>2030240</v>
      </c>
      <c r="G45" s="55"/>
      <c r="H45" s="37">
        <f>[2]page1!$I$16+[2]page1!$I$53+[2]page2!$I$84+[2]page3!$I$16+[2]page3!$I$28+[2]page3!$I$59+[2]page4!$I$17+[2]page4!$I$41+[2]page4!$I$62+'[2]page 5'!$I$27</f>
        <v>2439260</v>
      </c>
      <c r="I45" s="41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  <c r="BV45" s="123"/>
      <c r="BW45" s="123"/>
      <c r="BX45" s="123"/>
      <c r="BY45" s="123"/>
      <c r="BZ45" s="123"/>
      <c r="CA45" s="123"/>
      <c r="CB45" s="123"/>
      <c r="CC45" s="123"/>
      <c r="CD45" s="123"/>
    </row>
    <row r="46" spans="1:82" ht="12.75" customHeight="1" x14ac:dyDescent="0.2">
      <c r="A46" s="234"/>
      <c r="B46" s="235"/>
      <c r="C46" s="39"/>
      <c r="D46" s="236"/>
      <c r="E46" s="237"/>
      <c r="F46" s="238"/>
      <c r="G46" s="235"/>
      <c r="H46" s="238"/>
      <c r="I46" s="239"/>
    </row>
    <row r="47" spans="1:82" s="17" customFormat="1" ht="12.75" customHeight="1" thickBot="1" x14ac:dyDescent="0.25">
      <c r="A47" s="181"/>
      <c r="B47" s="182">
        <f>+B42+A44-A45</f>
        <v>3289225.2600000002</v>
      </c>
      <c r="C47" s="183"/>
      <c r="D47" s="184" t="s">
        <v>135</v>
      </c>
      <c r="E47" s="185"/>
      <c r="F47" s="183"/>
      <c r="G47" s="182">
        <f>+G42+F44-F45</f>
        <v>3956170</v>
      </c>
      <c r="H47" s="183"/>
      <c r="I47" s="186">
        <f>+I42+H44-H45</f>
        <v>4865499.9749999996</v>
      </c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</row>
    <row r="48" spans="1:82" s="30" customFormat="1" ht="12.75" customHeight="1" x14ac:dyDescent="0.2">
      <c r="A48" s="17"/>
      <c r="B48" s="17"/>
      <c r="C48" s="17"/>
      <c r="D48" s="17"/>
      <c r="E48" s="31"/>
      <c r="F48" s="17"/>
      <c r="G48" s="17"/>
      <c r="H48" s="17"/>
      <c r="I48" s="17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</row>
    <row r="49" spans="1:82" s="17" customFormat="1" ht="12.75" customHeight="1" x14ac:dyDescent="0.2">
      <c r="E49" s="3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</row>
    <row r="50" spans="1:82" s="17" customFormat="1" ht="12.75" hidden="1" customHeight="1" x14ac:dyDescent="0.2">
      <c r="E50" s="3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</row>
    <row r="51" spans="1:82" s="17" customFormat="1" ht="12.75" hidden="1" customHeight="1" x14ac:dyDescent="0.2">
      <c r="E51" s="3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</row>
    <row r="52" spans="1:82" s="17" customFormat="1" ht="12.75" hidden="1" customHeight="1" x14ac:dyDescent="0.2">
      <c r="B52" s="17">
        <v>3357912.5699999994</v>
      </c>
      <c r="D52" s="17" t="s">
        <v>53</v>
      </c>
      <c r="E52" s="31"/>
      <c r="I52" s="17">
        <v>3956169.6</v>
      </c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</row>
    <row r="53" spans="1:82" s="17" customFormat="1" ht="12.75" hidden="1" customHeight="1" x14ac:dyDescent="0.2">
      <c r="E53" s="3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</row>
    <row r="54" spans="1:82" s="17" customFormat="1" ht="12.75" hidden="1" customHeight="1" x14ac:dyDescent="0.2">
      <c r="B54" s="17">
        <f>+B52-B47</f>
        <v>68687.309999999125</v>
      </c>
      <c r="E54" s="31"/>
      <c r="I54" s="17">
        <f>+I52-I47</f>
        <v>-909330.37499999953</v>
      </c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</row>
    <row r="55" spans="1:82" s="17" customFormat="1" ht="12.75" hidden="1" customHeight="1" x14ac:dyDescent="0.2">
      <c r="E55" s="3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</row>
    <row r="56" spans="1:82" s="17" customFormat="1" ht="12.75" hidden="1" customHeight="1" x14ac:dyDescent="0.2">
      <c r="E56" s="3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</row>
    <row r="57" spans="1:82" s="17" customFormat="1" ht="12.75" customHeight="1" x14ac:dyDescent="0.2">
      <c r="E57" s="3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</row>
    <row r="58" spans="1:82" s="17" customFormat="1" ht="12.75" customHeight="1" x14ac:dyDescent="0.2">
      <c r="E58" s="3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</row>
    <row r="59" spans="1:82" s="17" customFormat="1" ht="12.75" customHeight="1" x14ac:dyDescent="0.2">
      <c r="E59" s="3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</row>
    <row r="60" spans="1:82" s="17" customFormat="1" ht="12.75" customHeight="1" x14ac:dyDescent="0.2">
      <c r="E60" s="3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</row>
    <row r="61" spans="1:82" s="17" customFormat="1" ht="12.75" customHeight="1" x14ac:dyDescent="0.2">
      <c r="E61" s="3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</row>
    <row r="62" spans="1:82" s="121" customFormat="1" ht="12.75" customHeight="1" x14ac:dyDescent="0.2">
      <c r="A62" s="122"/>
      <c r="B62" s="122"/>
      <c r="C62" s="122"/>
      <c r="D62" s="122"/>
      <c r="E62" s="122"/>
      <c r="F62" s="122"/>
      <c r="G62" s="122"/>
      <c r="H62" s="122"/>
      <c r="I62" s="122"/>
    </row>
    <row r="63" spans="1:82" s="121" customFormat="1" ht="12.75" customHeight="1" x14ac:dyDescent="0.2"/>
    <row r="64" spans="1:82" s="121" customFormat="1" ht="12.75" customHeight="1" x14ac:dyDescent="0.2"/>
    <row r="65" s="121" customFormat="1" ht="12.75" customHeight="1" x14ac:dyDescent="0.2"/>
    <row r="66" s="121" customFormat="1" ht="12.75" customHeight="1" x14ac:dyDescent="0.2"/>
    <row r="67" s="121" customFormat="1" ht="12.75" customHeight="1" x14ac:dyDescent="0.2"/>
    <row r="68" s="121" customFormat="1" ht="12.75" customHeight="1" x14ac:dyDescent="0.2"/>
    <row r="69" s="121" customFormat="1" ht="12.75" customHeight="1" x14ac:dyDescent="0.2"/>
    <row r="70" s="121" customFormat="1" x14ac:dyDescent="0.2"/>
    <row r="71" s="121" customFormat="1" x14ac:dyDescent="0.2"/>
    <row r="72" s="121" customFormat="1" x14ac:dyDescent="0.2"/>
    <row r="73" s="121" customFormat="1" x14ac:dyDescent="0.2"/>
    <row r="74" s="121" customFormat="1" x14ac:dyDescent="0.2"/>
    <row r="75" s="121" customFormat="1" x14ac:dyDescent="0.2"/>
    <row r="76" s="121" customFormat="1" x14ac:dyDescent="0.2"/>
    <row r="77" s="121" customFormat="1" x14ac:dyDescent="0.2"/>
    <row r="78" s="121" customFormat="1" x14ac:dyDescent="0.2"/>
    <row r="79" s="121" customFormat="1" x14ac:dyDescent="0.2"/>
    <row r="80" s="121" customFormat="1" x14ac:dyDescent="0.2"/>
    <row r="81" s="121" customFormat="1" x14ac:dyDescent="0.2"/>
    <row r="82" s="121" customFormat="1" x14ac:dyDescent="0.2"/>
    <row r="83" s="121" customFormat="1" x14ac:dyDescent="0.2"/>
    <row r="84" s="121" customFormat="1" x14ac:dyDescent="0.2"/>
    <row r="85" s="121" customFormat="1" x14ac:dyDescent="0.2"/>
    <row r="86" s="121" customFormat="1" x14ac:dyDescent="0.2"/>
    <row r="87" s="121" customFormat="1" x14ac:dyDescent="0.2"/>
    <row r="88" s="121" customFormat="1" x14ac:dyDescent="0.2"/>
    <row r="89" s="121" customFormat="1" x14ac:dyDescent="0.2"/>
    <row r="90" s="121" customFormat="1" x14ac:dyDescent="0.2"/>
    <row r="91" s="121" customFormat="1" x14ac:dyDescent="0.2"/>
    <row r="92" s="121" customFormat="1" x14ac:dyDescent="0.2"/>
    <row r="93" s="121" customFormat="1" x14ac:dyDescent="0.2"/>
    <row r="94" s="121" customFormat="1" x14ac:dyDescent="0.2"/>
    <row r="95" s="121" customFormat="1" x14ac:dyDescent="0.2"/>
    <row r="96" s="121" customFormat="1" x14ac:dyDescent="0.2"/>
    <row r="97" s="121" customFormat="1" x14ac:dyDescent="0.2"/>
    <row r="98" s="121" customFormat="1" x14ac:dyDescent="0.2"/>
    <row r="99" s="121" customFormat="1" x14ac:dyDescent="0.2"/>
    <row r="100" s="121" customFormat="1" x14ac:dyDescent="0.2"/>
    <row r="101" s="121" customFormat="1" x14ac:dyDescent="0.2"/>
    <row r="102" s="121" customFormat="1" x14ac:dyDescent="0.2"/>
    <row r="103" s="121" customFormat="1" x14ac:dyDescent="0.2"/>
    <row r="104" s="121" customFormat="1" x14ac:dyDescent="0.2"/>
    <row r="105" s="121" customFormat="1" x14ac:dyDescent="0.2"/>
    <row r="106" s="121" customFormat="1" x14ac:dyDescent="0.2"/>
    <row r="107" s="121" customFormat="1" x14ac:dyDescent="0.2"/>
    <row r="108" s="121" customFormat="1" x14ac:dyDescent="0.2"/>
    <row r="109" s="121" customFormat="1" x14ac:dyDescent="0.2"/>
    <row r="110" s="121" customFormat="1" x14ac:dyDescent="0.2"/>
    <row r="111" s="121" customFormat="1" x14ac:dyDescent="0.2"/>
    <row r="112" s="121" customFormat="1" x14ac:dyDescent="0.2"/>
    <row r="113" s="121" customFormat="1" x14ac:dyDescent="0.2"/>
    <row r="114" s="121" customFormat="1" x14ac:dyDescent="0.2"/>
    <row r="115" s="121" customFormat="1" x14ac:dyDescent="0.2"/>
    <row r="116" s="121" customFormat="1" x14ac:dyDescent="0.2"/>
    <row r="117" s="121" customFormat="1" x14ac:dyDescent="0.2"/>
    <row r="118" s="121" customFormat="1" x14ac:dyDescent="0.2"/>
    <row r="119" s="121" customFormat="1" x14ac:dyDescent="0.2"/>
    <row r="120" s="121" customFormat="1" x14ac:dyDescent="0.2"/>
    <row r="121" s="121" customFormat="1" x14ac:dyDescent="0.2"/>
    <row r="122" s="121" customFormat="1" x14ac:dyDescent="0.2"/>
    <row r="123" s="121" customFormat="1" x14ac:dyDescent="0.2"/>
    <row r="124" s="121" customFormat="1" x14ac:dyDescent="0.2"/>
    <row r="125" s="121" customFormat="1" x14ac:dyDescent="0.2"/>
    <row r="126" s="121" customFormat="1" x14ac:dyDescent="0.2"/>
    <row r="127" s="121" customFormat="1" x14ac:dyDescent="0.2"/>
    <row r="128" s="121" customFormat="1" x14ac:dyDescent="0.2"/>
    <row r="129" s="121" customFormat="1" x14ac:dyDescent="0.2"/>
    <row r="130" s="121" customFormat="1" x14ac:dyDescent="0.2"/>
    <row r="131" s="121" customFormat="1" x14ac:dyDescent="0.2"/>
    <row r="132" s="121" customFormat="1" x14ac:dyDescent="0.2"/>
    <row r="133" s="121" customFormat="1" x14ac:dyDescent="0.2"/>
    <row r="134" s="121" customFormat="1" x14ac:dyDescent="0.2"/>
    <row r="135" s="121" customFormat="1" x14ac:dyDescent="0.2"/>
    <row r="136" s="121" customFormat="1" x14ac:dyDescent="0.2"/>
    <row r="137" s="121" customFormat="1" x14ac:dyDescent="0.2"/>
    <row r="138" s="121" customFormat="1" x14ac:dyDescent="0.2"/>
    <row r="139" s="121" customFormat="1" x14ac:dyDescent="0.2"/>
    <row r="140" s="121" customFormat="1" x14ac:dyDescent="0.2"/>
    <row r="141" s="121" customFormat="1" x14ac:dyDescent="0.2"/>
    <row r="142" s="121" customFormat="1" x14ac:dyDescent="0.2"/>
    <row r="143" s="121" customFormat="1" x14ac:dyDescent="0.2"/>
    <row r="144" s="121" customFormat="1" x14ac:dyDescent="0.2"/>
    <row r="145" s="121" customFormat="1" x14ac:dyDescent="0.2"/>
    <row r="146" s="121" customFormat="1" x14ac:dyDescent="0.2"/>
    <row r="147" s="121" customFormat="1" x14ac:dyDescent="0.2"/>
    <row r="148" s="121" customFormat="1" x14ac:dyDescent="0.2"/>
    <row r="149" s="121" customFormat="1" x14ac:dyDescent="0.2"/>
    <row r="150" s="121" customFormat="1" x14ac:dyDescent="0.2"/>
    <row r="151" s="121" customFormat="1" x14ac:dyDescent="0.2"/>
    <row r="152" s="121" customFormat="1" x14ac:dyDescent="0.2"/>
    <row r="153" s="121" customFormat="1" x14ac:dyDescent="0.2"/>
    <row r="154" s="121" customFormat="1" x14ac:dyDescent="0.2"/>
    <row r="155" s="121" customFormat="1" x14ac:dyDescent="0.2"/>
    <row r="156" s="121" customFormat="1" x14ac:dyDescent="0.2"/>
    <row r="157" s="121" customFormat="1" x14ac:dyDescent="0.2"/>
    <row r="158" s="121" customFormat="1" x14ac:dyDescent="0.2"/>
    <row r="159" s="121" customFormat="1" x14ac:dyDescent="0.2"/>
    <row r="160" s="121" customFormat="1" x14ac:dyDescent="0.2"/>
    <row r="161" s="121" customFormat="1" x14ac:dyDescent="0.2"/>
    <row r="162" s="121" customFormat="1" x14ac:dyDescent="0.2"/>
    <row r="163" s="121" customFormat="1" x14ac:dyDescent="0.2"/>
    <row r="164" s="121" customFormat="1" x14ac:dyDescent="0.2"/>
    <row r="165" s="121" customFormat="1" x14ac:dyDescent="0.2"/>
    <row r="166" s="121" customFormat="1" x14ac:dyDescent="0.2"/>
    <row r="167" s="121" customFormat="1" x14ac:dyDescent="0.2"/>
    <row r="168" s="121" customFormat="1" x14ac:dyDescent="0.2"/>
    <row r="169" s="121" customFormat="1" x14ac:dyDescent="0.2"/>
    <row r="170" s="121" customFormat="1" x14ac:dyDescent="0.2"/>
    <row r="171" s="121" customFormat="1" x14ac:dyDescent="0.2"/>
    <row r="172" s="121" customFormat="1" x14ac:dyDescent="0.2"/>
    <row r="173" s="121" customFormat="1" x14ac:dyDescent="0.2"/>
    <row r="174" s="121" customFormat="1" x14ac:dyDescent="0.2"/>
    <row r="175" s="121" customFormat="1" x14ac:dyDescent="0.2"/>
    <row r="176" s="121" customFormat="1" x14ac:dyDescent="0.2"/>
    <row r="177" s="121" customFormat="1" x14ac:dyDescent="0.2"/>
    <row r="178" s="121" customFormat="1" x14ac:dyDescent="0.2"/>
    <row r="179" s="121" customFormat="1" x14ac:dyDescent="0.2"/>
    <row r="180" s="121" customFormat="1" x14ac:dyDescent="0.2"/>
    <row r="181" s="121" customFormat="1" x14ac:dyDescent="0.2"/>
    <row r="182" s="121" customFormat="1" x14ac:dyDescent="0.2"/>
    <row r="183" s="121" customFormat="1" x14ac:dyDescent="0.2"/>
    <row r="184" s="121" customFormat="1" x14ac:dyDescent="0.2"/>
    <row r="185" s="121" customFormat="1" x14ac:dyDescent="0.2"/>
    <row r="186" s="121" customFormat="1" x14ac:dyDescent="0.2"/>
    <row r="187" s="121" customFormat="1" x14ac:dyDescent="0.2"/>
    <row r="188" s="121" customFormat="1" x14ac:dyDescent="0.2"/>
    <row r="189" s="121" customFormat="1" x14ac:dyDescent="0.2"/>
    <row r="190" s="121" customFormat="1" x14ac:dyDescent="0.2"/>
    <row r="191" s="121" customFormat="1" x14ac:dyDescent="0.2"/>
    <row r="192" s="121" customFormat="1" x14ac:dyDescent="0.2"/>
    <row r="193" s="121" customFormat="1" x14ac:dyDescent="0.2"/>
    <row r="194" s="121" customFormat="1" x14ac:dyDescent="0.2"/>
    <row r="195" s="121" customFormat="1" x14ac:dyDescent="0.2"/>
    <row r="196" s="121" customFormat="1" x14ac:dyDescent="0.2"/>
    <row r="197" s="121" customFormat="1" x14ac:dyDescent="0.2"/>
    <row r="198" s="121" customFormat="1" x14ac:dyDescent="0.2"/>
    <row r="199" s="121" customFormat="1" x14ac:dyDescent="0.2"/>
    <row r="200" s="121" customFormat="1" x14ac:dyDescent="0.2"/>
    <row r="201" s="121" customFormat="1" x14ac:dyDescent="0.2"/>
    <row r="202" s="121" customFormat="1" x14ac:dyDescent="0.2"/>
    <row r="203" s="121" customFormat="1" x14ac:dyDescent="0.2"/>
    <row r="204" s="121" customFormat="1" x14ac:dyDescent="0.2"/>
    <row r="205" s="121" customFormat="1" x14ac:dyDescent="0.2"/>
    <row r="206" s="121" customFormat="1" x14ac:dyDescent="0.2"/>
    <row r="207" s="121" customFormat="1" x14ac:dyDescent="0.2"/>
    <row r="208" s="121" customFormat="1" x14ac:dyDescent="0.2"/>
    <row r="209" s="121" customFormat="1" x14ac:dyDescent="0.2"/>
    <row r="210" s="121" customFormat="1" x14ac:dyDescent="0.2"/>
    <row r="211" s="121" customFormat="1" x14ac:dyDescent="0.2"/>
    <row r="212" s="121" customFormat="1" x14ac:dyDescent="0.2"/>
    <row r="213" s="121" customFormat="1" x14ac:dyDescent="0.2"/>
    <row r="214" s="121" customFormat="1" x14ac:dyDescent="0.2"/>
    <row r="215" s="121" customFormat="1" x14ac:dyDescent="0.2"/>
    <row r="216" s="121" customFormat="1" x14ac:dyDescent="0.2"/>
    <row r="217" s="121" customFormat="1" x14ac:dyDescent="0.2"/>
    <row r="218" s="121" customFormat="1" x14ac:dyDescent="0.2"/>
    <row r="219" s="121" customFormat="1" x14ac:dyDescent="0.2"/>
    <row r="220" s="121" customFormat="1" x14ac:dyDescent="0.2"/>
    <row r="221" s="121" customFormat="1" x14ac:dyDescent="0.2"/>
    <row r="222" s="121" customFormat="1" x14ac:dyDescent="0.2"/>
    <row r="223" s="121" customFormat="1" x14ac:dyDescent="0.2"/>
    <row r="224" s="121" customFormat="1" x14ac:dyDescent="0.2"/>
    <row r="225" s="121" customFormat="1" x14ac:dyDescent="0.2"/>
    <row r="226" s="121" customFormat="1" x14ac:dyDescent="0.2"/>
    <row r="227" s="121" customFormat="1" x14ac:dyDescent="0.2"/>
    <row r="228" s="121" customFormat="1" x14ac:dyDescent="0.2"/>
    <row r="229" s="121" customFormat="1" x14ac:dyDescent="0.2"/>
    <row r="230" s="121" customFormat="1" x14ac:dyDescent="0.2"/>
    <row r="231" s="121" customFormat="1" x14ac:dyDescent="0.2"/>
    <row r="232" s="121" customFormat="1" x14ac:dyDescent="0.2"/>
    <row r="233" s="121" customFormat="1" x14ac:dyDescent="0.2"/>
    <row r="234" s="121" customFormat="1" x14ac:dyDescent="0.2"/>
    <row r="235" s="121" customFormat="1" x14ac:dyDescent="0.2"/>
    <row r="236" s="121" customFormat="1" x14ac:dyDescent="0.2"/>
    <row r="237" s="121" customFormat="1" x14ac:dyDescent="0.2"/>
    <row r="238" s="121" customFormat="1" x14ac:dyDescent="0.2"/>
    <row r="239" s="121" customFormat="1" x14ac:dyDescent="0.2"/>
    <row r="240" s="121" customFormat="1" x14ac:dyDescent="0.2"/>
    <row r="241" s="121" customFormat="1" x14ac:dyDescent="0.2"/>
    <row r="242" s="121" customFormat="1" x14ac:dyDescent="0.2"/>
    <row r="243" s="121" customFormat="1" x14ac:dyDescent="0.2"/>
    <row r="244" s="121" customFormat="1" x14ac:dyDescent="0.2"/>
    <row r="245" s="121" customFormat="1" x14ac:dyDescent="0.2"/>
    <row r="246" s="121" customFormat="1" x14ac:dyDescent="0.2"/>
    <row r="247" s="121" customFormat="1" x14ac:dyDescent="0.2"/>
    <row r="248" s="121" customFormat="1" x14ac:dyDescent="0.2"/>
    <row r="249" s="121" customFormat="1" x14ac:dyDescent="0.2"/>
    <row r="250" s="121" customFormat="1" x14ac:dyDescent="0.2"/>
    <row r="251" s="121" customFormat="1" x14ac:dyDescent="0.2"/>
    <row r="252" s="121" customFormat="1" x14ac:dyDescent="0.2"/>
    <row r="253" s="121" customFormat="1" x14ac:dyDescent="0.2"/>
    <row r="254" s="121" customFormat="1" x14ac:dyDescent="0.2"/>
    <row r="255" s="121" customFormat="1" x14ac:dyDescent="0.2"/>
    <row r="256" s="121" customFormat="1" x14ac:dyDescent="0.2"/>
    <row r="257" s="121" customFormat="1" x14ac:dyDescent="0.2"/>
    <row r="258" s="121" customFormat="1" x14ac:dyDescent="0.2"/>
    <row r="259" s="121" customFormat="1" x14ac:dyDescent="0.2"/>
    <row r="260" s="121" customFormat="1" x14ac:dyDescent="0.2"/>
    <row r="261" s="121" customFormat="1" x14ac:dyDescent="0.2"/>
    <row r="262" s="121" customFormat="1" x14ac:dyDescent="0.2"/>
    <row r="263" s="121" customFormat="1" x14ac:dyDescent="0.2"/>
    <row r="264" s="121" customFormat="1" x14ac:dyDescent="0.2"/>
    <row r="265" s="121" customFormat="1" x14ac:dyDescent="0.2"/>
    <row r="266" s="121" customFormat="1" x14ac:dyDescent="0.2"/>
    <row r="267" s="121" customFormat="1" x14ac:dyDescent="0.2"/>
    <row r="268" s="121" customFormat="1" x14ac:dyDescent="0.2"/>
    <row r="269" s="121" customFormat="1" x14ac:dyDescent="0.2"/>
    <row r="270" s="121" customFormat="1" x14ac:dyDescent="0.2"/>
    <row r="271" s="121" customFormat="1" x14ac:dyDescent="0.2"/>
    <row r="272" s="121" customFormat="1" x14ac:dyDescent="0.2"/>
    <row r="273" s="121" customFormat="1" x14ac:dyDescent="0.2"/>
    <row r="274" s="121" customFormat="1" x14ac:dyDescent="0.2"/>
    <row r="275" s="121" customFormat="1" x14ac:dyDescent="0.2"/>
    <row r="276" s="121" customFormat="1" x14ac:dyDescent="0.2"/>
    <row r="277" s="121" customFormat="1" x14ac:dyDescent="0.2"/>
    <row r="278" s="121" customFormat="1" x14ac:dyDescent="0.2"/>
    <row r="279" s="121" customFormat="1" x14ac:dyDescent="0.2"/>
    <row r="280" s="121" customFormat="1" x14ac:dyDescent="0.2"/>
    <row r="281" s="121" customFormat="1" x14ac:dyDescent="0.2"/>
    <row r="282" s="121" customFormat="1" x14ac:dyDescent="0.2"/>
    <row r="283" s="121" customFormat="1" x14ac:dyDescent="0.2"/>
    <row r="284" s="121" customFormat="1" x14ac:dyDescent="0.2"/>
    <row r="285" s="121" customFormat="1" x14ac:dyDescent="0.2"/>
    <row r="286" s="121" customFormat="1" x14ac:dyDescent="0.2"/>
    <row r="287" s="121" customFormat="1" x14ac:dyDescent="0.2"/>
    <row r="288" s="121" customFormat="1" x14ac:dyDescent="0.2"/>
    <row r="289" s="121" customFormat="1" x14ac:dyDescent="0.2"/>
    <row r="290" s="121" customFormat="1" x14ac:dyDescent="0.2"/>
    <row r="291" s="121" customFormat="1" x14ac:dyDescent="0.2"/>
    <row r="292" s="121" customFormat="1" x14ac:dyDescent="0.2"/>
    <row r="293" s="121" customFormat="1" x14ac:dyDescent="0.2"/>
    <row r="294" s="121" customFormat="1" x14ac:dyDescent="0.2"/>
    <row r="295" s="121" customFormat="1" x14ac:dyDescent="0.2"/>
    <row r="296" s="121" customFormat="1" x14ac:dyDescent="0.2"/>
    <row r="297" s="121" customFormat="1" x14ac:dyDescent="0.2"/>
    <row r="298" s="121" customFormat="1" x14ac:dyDescent="0.2"/>
    <row r="299" s="121" customFormat="1" x14ac:dyDescent="0.2"/>
    <row r="300" s="121" customFormat="1" x14ac:dyDescent="0.2"/>
    <row r="301" s="121" customFormat="1" x14ac:dyDescent="0.2"/>
    <row r="302" s="121" customFormat="1" x14ac:dyDescent="0.2"/>
    <row r="303" s="121" customFormat="1" x14ac:dyDescent="0.2"/>
    <row r="304" s="121" customFormat="1" x14ac:dyDescent="0.2"/>
    <row r="305" s="121" customFormat="1" x14ac:dyDescent="0.2"/>
    <row r="306" s="121" customFormat="1" x14ac:dyDescent="0.2"/>
    <row r="307" s="121" customFormat="1" x14ac:dyDescent="0.2"/>
    <row r="308" s="121" customFormat="1" x14ac:dyDescent="0.2"/>
    <row r="309" s="121" customFormat="1" x14ac:dyDescent="0.2"/>
    <row r="310" s="121" customFormat="1" x14ac:dyDescent="0.2"/>
    <row r="311" s="121" customFormat="1" x14ac:dyDescent="0.2"/>
    <row r="312" s="121" customFormat="1" x14ac:dyDescent="0.2"/>
    <row r="313" s="121" customFormat="1" x14ac:dyDescent="0.2"/>
    <row r="314" s="121" customFormat="1" x14ac:dyDescent="0.2"/>
    <row r="315" s="121" customFormat="1" x14ac:dyDescent="0.2"/>
    <row r="316" s="121" customFormat="1" x14ac:dyDescent="0.2"/>
    <row r="317" s="121" customFormat="1" x14ac:dyDescent="0.2"/>
    <row r="318" s="121" customFormat="1" x14ac:dyDescent="0.2"/>
    <row r="319" s="121" customFormat="1" x14ac:dyDescent="0.2"/>
    <row r="320" s="121" customFormat="1" x14ac:dyDescent="0.2"/>
    <row r="321" s="121" customFormat="1" x14ac:dyDescent="0.2"/>
    <row r="322" s="121" customFormat="1" x14ac:dyDescent="0.2"/>
    <row r="323" s="121" customFormat="1" x14ac:dyDescent="0.2"/>
    <row r="324" s="121" customFormat="1" x14ac:dyDescent="0.2"/>
    <row r="325" s="121" customFormat="1" x14ac:dyDescent="0.2"/>
    <row r="326" s="121" customFormat="1" x14ac:dyDescent="0.2"/>
    <row r="327" s="121" customFormat="1" x14ac:dyDescent="0.2"/>
    <row r="328" s="121" customFormat="1" x14ac:dyDescent="0.2"/>
    <row r="329" s="121" customFormat="1" x14ac:dyDescent="0.2"/>
    <row r="330" s="121" customFormat="1" x14ac:dyDescent="0.2"/>
    <row r="331" s="121" customFormat="1" x14ac:dyDescent="0.2"/>
    <row r="332" s="121" customFormat="1" x14ac:dyDescent="0.2"/>
    <row r="333" s="121" customFormat="1" x14ac:dyDescent="0.2"/>
    <row r="334" s="121" customFormat="1" x14ac:dyDescent="0.2"/>
    <row r="335" s="121" customFormat="1" x14ac:dyDescent="0.2"/>
    <row r="336" s="121" customFormat="1" x14ac:dyDescent="0.2"/>
    <row r="337" s="121" customFormat="1" x14ac:dyDescent="0.2"/>
    <row r="338" s="121" customFormat="1" x14ac:dyDescent="0.2"/>
    <row r="339" s="121" customFormat="1" x14ac:dyDescent="0.2"/>
    <row r="340" s="121" customFormat="1" x14ac:dyDescent="0.2"/>
    <row r="341" s="121" customFormat="1" x14ac:dyDescent="0.2"/>
    <row r="342" s="121" customFormat="1" x14ac:dyDescent="0.2"/>
  </sheetData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J259"/>
  <sheetViews>
    <sheetView showGridLines="0" zoomScale="70" zoomScaleNormal="70" workbookViewId="0">
      <selection activeCell="M32" sqref="M32"/>
    </sheetView>
  </sheetViews>
  <sheetFormatPr defaultColWidth="9.140625" defaultRowHeight="12.75" customHeight="1" x14ac:dyDescent="0.2"/>
  <cols>
    <col min="1" max="1" width="9.7109375" style="6" bestFit="1" customWidth="1"/>
    <col min="2" max="2" width="11.28515625" style="7" customWidth="1"/>
    <col min="3" max="3" width="6.140625" style="3" bestFit="1" customWidth="1"/>
    <col min="4" max="4" width="27.42578125" style="2" customWidth="1"/>
    <col min="5" max="5" width="8.5703125" style="4" customWidth="1"/>
    <col min="6" max="6" width="11" style="3" customWidth="1"/>
    <col min="7" max="7" width="11.28515625" style="7" bestFit="1" customWidth="1"/>
    <col min="8" max="8" width="10.5703125" style="3" customWidth="1"/>
    <col min="9" max="9" width="11.140625" style="8" bestFit="1" customWidth="1"/>
    <col min="10" max="10" width="2.7109375" style="2" customWidth="1"/>
    <col min="11" max="16384" width="9.140625" style="2"/>
  </cols>
  <sheetData>
    <row r="1" spans="1:10" ht="12.75" customHeight="1" thickBot="1" x14ac:dyDescent="0.25">
      <c r="A1" s="1"/>
      <c r="B1" s="1"/>
      <c r="C1" s="1"/>
      <c r="E1" s="10"/>
      <c r="F1" s="1"/>
      <c r="G1" s="1"/>
      <c r="H1" s="26"/>
      <c r="I1" s="1"/>
    </row>
    <row r="2" spans="1:10" ht="12.75" customHeight="1" x14ac:dyDescent="0.2">
      <c r="A2" s="258"/>
      <c r="B2" s="202"/>
      <c r="C2" s="202"/>
      <c r="D2" s="202"/>
      <c r="E2" s="201" t="s">
        <v>87</v>
      </c>
      <c r="F2" s="202"/>
      <c r="G2" s="202"/>
      <c r="H2" s="202"/>
      <c r="I2" s="203"/>
      <c r="J2" s="1"/>
    </row>
    <row r="3" spans="1:10" ht="12.75" customHeight="1" thickBot="1" x14ac:dyDescent="0.25">
      <c r="B3" s="205"/>
      <c r="C3" s="205"/>
      <c r="D3" s="205"/>
      <c r="E3" s="204" t="s">
        <v>124</v>
      </c>
      <c r="F3" s="205"/>
      <c r="G3" s="205"/>
      <c r="H3" s="205"/>
      <c r="I3" s="206"/>
      <c r="J3" s="1"/>
    </row>
    <row r="4" spans="1:10" ht="12.75" customHeight="1" x14ac:dyDescent="0.2">
      <c r="A4" s="216" t="s">
        <v>88</v>
      </c>
      <c r="B4" s="208"/>
      <c r="C4" s="91"/>
      <c r="D4" s="92" t="s">
        <v>0</v>
      </c>
      <c r="E4" s="191" t="s">
        <v>1</v>
      </c>
      <c r="F4" s="207" t="s">
        <v>89</v>
      </c>
      <c r="G4" s="208"/>
      <c r="H4" s="212" t="s">
        <v>125</v>
      </c>
      <c r="I4" s="213"/>
      <c r="J4" s="1"/>
    </row>
    <row r="5" spans="1:10" ht="24" customHeight="1" x14ac:dyDescent="0.2">
      <c r="A5" s="209" t="s">
        <v>17</v>
      </c>
      <c r="B5" s="210"/>
      <c r="C5" s="39"/>
      <c r="D5" s="44"/>
      <c r="E5" s="126" t="s">
        <v>2</v>
      </c>
      <c r="F5" s="243" t="s">
        <v>18</v>
      </c>
      <c r="G5" s="244"/>
      <c r="H5" s="214" t="s">
        <v>19</v>
      </c>
      <c r="I5" s="215"/>
      <c r="J5" s="1"/>
    </row>
    <row r="6" spans="1:10" ht="12.75" customHeight="1" x14ac:dyDescent="0.2">
      <c r="A6" s="46" t="s">
        <v>3</v>
      </c>
      <c r="B6" s="47" t="s">
        <v>3</v>
      </c>
      <c r="C6" s="37" t="s">
        <v>4</v>
      </c>
      <c r="D6" s="48" t="s">
        <v>5</v>
      </c>
      <c r="E6" s="66"/>
      <c r="F6" s="49" t="s">
        <v>3</v>
      </c>
      <c r="G6" s="47" t="s">
        <v>3</v>
      </c>
      <c r="H6" s="76" t="s">
        <v>3</v>
      </c>
      <c r="I6" s="50" t="s">
        <v>3</v>
      </c>
      <c r="J6" s="1"/>
    </row>
    <row r="7" spans="1:10" ht="12.75" customHeight="1" x14ac:dyDescent="0.2">
      <c r="A7" s="46"/>
      <c r="B7" s="47"/>
      <c r="C7" s="37"/>
      <c r="D7" s="51"/>
      <c r="E7" s="66"/>
      <c r="F7" s="49"/>
      <c r="G7" s="47"/>
      <c r="H7" s="76"/>
      <c r="I7" s="50"/>
      <c r="J7" s="1"/>
    </row>
    <row r="8" spans="1:10" ht="12.75" customHeight="1" x14ac:dyDescent="0.2">
      <c r="A8" s="33"/>
      <c r="B8" s="34"/>
      <c r="C8" s="52"/>
      <c r="D8" s="53" t="s">
        <v>90</v>
      </c>
      <c r="E8" s="125" t="s">
        <v>94</v>
      </c>
      <c r="F8" s="37"/>
      <c r="G8" s="34"/>
      <c r="H8" s="35"/>
      <c r="I8" s="54"/>
      <c r="J8" s="1"/>
    </row>
    <row r="9" spans="1:10" ht="12.75" customHeight="1" x14ac:dyDescent="0.2">
      <c r="A9" s="33">
        <f>'[4]20.21'!$L$13</f>
        <v>356998.41</v>
      </c>
      <c r="B9" s="34"/>
      <c r="C9" s="37">
        <v>1</v>
      </c>
      <c r="D9" s="35" t="s">
        <v>6</v>
      </c>
      <c r="E9" s="36"/>
      <c r="F9" s="37">
        <f>SUM('[4]005- Environmental Health'!$F$7:$F$20)</f>
        <v>377460</v>
      </c>
      <c r="G9" s="34"/>
      <c r="H9" s="35">
        <f>SUM('[4]005- Environmental Health'!$R$7:$R$20)</f>
        <v>322810</v>
      </c>
      <c r="I9" s="54"/>
      <c r="J9" s="1"/>
    </row>
    <row r="10" spans="1:10" ht="12.75" customHeight="1" x14ac:dyDescent="0.2">
      <c r="A10" s="33">
        <f>'[4]20.21'!$L$15</f>
        <v>0</v>
      </c>
      <c r="B10" s="34"/>
      <c r="C10" s="37">
        <f t="shared" ref="C10:C15" si="0">SUM(C9)+1</f>
        <v>2</v>
      </c>
      <c r="D10" s="35" t="s">
        <v>7</v>
      </c>
      <c r="E10" s="36"/>
      <c r="F10" s="37">
        <f>'[4]005- Environmental Health'!$F$54</f>
        <v>22790</v>
      </c>
      <c r="G10" s="34"/>
      <c r="H10" s="35">
        <f>'[4]005- Environmental Health'!$R$54</f>
        <v>24940</v>
      </c>
      <c r="I10" s="98"/>
      <c r="J10" s="1"/>
    </row>
    <row r="11" spans="1:10" ht="12.75" customHeight="1" x14ac:dyDescent="0.2">
      <c r="A11" s="33">
        <f>'[4]20.21'!$L$21</f>
        <v>13766.970000000001</v>
      </c>
      <c r="B11" s="34"/>
      <c r="C11" s="37">
        <f t="shared" si="0"/>
        <v>3</v>
      </c>
      <c r="D11" s="35" t="s">
        <v>8</v>
      </c>
      <c r="E11" s="36"/>
      <c r="F11" s="37">
        <f>SUM('[4]005- Environmental Health'!$F$21:$F$23)</f>
        <v>16110</v>
      </c>
      <c r="G11" s="34"/>
      <c r="H11" s="35">
        <f>SUM('[4]005- Environmental Health'!$R$21:$R$23)</f>
        <v>16110</v>
      </c>
      <c r="I11" s="98"/>
      <c r="J11" s="1"/>
    </row>
    <row r="12" spans="1:10" ht="12.75" customHeight="1" x14ac:dyDescent="0.2">
      <c r="A12" s="33">
        <f>'[4]20.21'!$L$33</f>
        <v>28953.360000000001</v>
      </c>
      <c r="B12" s="34"/>
      <c r="C12" s="37">
        <f t="shared" si="0"/>
        <v>4</v>
      </c>
      <c r="D12" s="35" t="s">
        <v>9</v>
      </c>
      <c r="E12" s="36"/>
      <c r="F12" s="37">
        <f>SUM('[4]005- Environmental Health'!$F$24:$F$39)+'[4]005- Environmental Health'!$F$55+'[4]005- Environmental Health'!$F$56</f>
        <v>25000</v>
      </c>
      <c r="G12" s="34"/>
      <c r="H12" s="35">
        <f>SUM('[4]005- Environmental Health'!$R$24:$R$39)+'[4]005- Environmental Health'!$R$55+'[4]005- Environmental Health'!$R$56</f>
        <v>24450.400000000001</v>
      </c>
      <c r="I12" s="98"/>
      <c r="J12" s="1"/>
    </row>
    <row r="13" spans="1:10" ht="12.75" customHeight="1" x14ac:dyDescent="0.2">
      <c r="A13" s="56"/>
      <c r="B13" s="55">
        <f>SUM(A9:A12)</f>
        <v>399718.74</v>
      </c>
      <c r="C13" s="37">
        <f>SUM(C12)+1</f>
        <v>5</v>
      </c>
      <c r="D13" s="53" t="s">
        <v>10</v>
      </c>
      <c r="E13" s="36"/>
      <c r="F13" s="58"/>
      <c r="G13" s="55">
        <f>SUM(F9:F12)</f>
        <v>441360</v>
      </c>
      <c r="H13" s="58"/>
      <c r="I13" s="41">
        <f>SUM(H9:H12)</f>
        <v>388310.4</v>
      </c>
      <c r="J13" s="1"/>
    </row>
    <row r="14" spans="1:10" ht="12.75" customHeight="1" x14ac:dyDescent="0.2">
      <c r="A14" s="116"/>
      <c r="B14" s="55">
        <f>-'[4]20.21'!$L$51</f>
        <v>20969.330000000002</v>
      </c>
      <c r="C14" s="37">
        <f t="shared" si="0"/>
        <v>6</v>
      </c>
      <c r="D14" s="53" t="s">
        <v>11</v>
      </c>
      <c r="E14" s="36"/>
      <c r="F14" s="37"/>
      <c r="G14" s="55">
        <f>-SUM('[4]005- Environmental Health'!$F$43:$F$48)</f>
        <v>13500</v>
      </c>
      <c r="H14" s="99"/>
      <c r="I14" s="41">
        <f>-'[4]005- Environmental Health'!$R$50</f>
        <v>13500</v>
      </c>
      <c r="J14" s="1"/>
    </row>
    <row r="15" spans="1:10" ht="12.75" customHeight="1" x14ac:dyDescent="0.2">
      <c r="A15" s="118"/>
      <c r="B15" s="57">
        <f>+B13-B14</f>
        <v>378749.41</v>
      </c>
      <c r="C15" s="37">
        <f t="shared" si="0"/>
        <v>7</v>
      </c>
      <c r="D15" s="59" t="s">
        <v>12</v>
      </c>
      <c r="E15" s="60"/>
      <c r="F15" s="58"/>
      <c r="G15" s="57">
        <f>+G13-G14</f>
        <v>427860</v>
      </c>
      <c r="H15" s="78"/>
      <c r="I15" s="42">
        <f>+I13-I14</f>
        <v>374810.4</v>
      </c>
      <c r="J15" s="1"/>
    </row>
    <row r="16" spans="1:10" ht="12.75" customHeight="1" x14ac:dyDescent="0.2">
      <c r="A16" s="117"/>
      <c r="B16" s="61"/>
      <c r="C16" s="39"/>
      <c r="D16" s="62" t="s">
        <v>13</v>
      </c>
      <c r="E16" s="63"/>
      <c r="F16" s="39"/>
      <c r="G16" s="61"/>
      <c r="H16" s="130"/>
      <c r="I16" s="103"/>
      <c r="J16" s="1"/>
    </row>
    <row r="17" spans="1:48" ht="12.75" customHeight="1" x14ac:dyDescent="0.2">
      <c r="A17" s="116"/>
      <c r="B17" s="97"/>
      <c r="C17" s="100"/>
      <c r="D17" s="104"/>
      <c r="E17" s="192"/>
      <c r="F17" s="96"/>
      <c r="G17" s="97"/>
      <c r="H17" s="99"/>
      <c r="I17" s="98"/>
      <c r="J17" s="1"/>
    </row>
    <row r="18" spans="1:48" ht="12.75" customHeight="1" x14ac:dyDescent="0.2">
      <c r="A18" s="33"/>
      <c r="B18" s="34"/>
      <c r="C18" s="37"/>
      <c r="D18" s="53" t="s">
        <v>15</v>
      </c>
      <c r="E18" s="125" t="s">
        <v>95</v>
      </c>
      <c r="F18" s="37"/>
      <c r="G18" s="34"/>
      <c r="H18" s="35"/>
      <c r="I18" s="98"/>
      <c r="J18" s="1"/>
    </row>
    <row r="19" spans="1:48" ht="12.75" customHeight="1" x14ac:dyDescent="0.2">
      <c r="A19" s="33">
        <v>0</v>
      </c>
      <c r="B19" s="34"/>
      <c r="C19" s="37">
        <f>+C15+1</f>
        <v>8</v>
      </c>
      <c r="D19" s="35" t="s">
        <v>6</v>
      </c>
      <c r="E19" s="36"/>
      <c r="F19" s="37">
        <v>0</v>
      </c>
      <c r="G19" s="34"/>
      <c r="H19" s="35">
        <v>0</v>
      </c>
      <c r="I19" s="98"/>
      <c r="J19" s="1"/>
    </row>
    <row r="20" spans="1:48" ht="12.75" customHeight="1" x14ac:dyDescent="0.2">
      <c r="A20" s="33">
        <v>0</v>
      </c>
      <c r="B20" s="34"/>
      <c r="C20" s="37">
        <f>+C19+1</f>
        <v>9</v>
      </c>
      <c r="D20" s="35" t="s">
        <v>7</v>
      </c>
      <c r="E20" s="36"/>
      <c r="F20" s="37">
        <v>0</v>
      </c>
      <c r="G20" s="34"/>
      <c r="H20" s="35">
        <v>0</v>
      </c>
      <c r="I20" s="98"/>
      <c r="J20" s="1"/>
    </row>
    <row r="21" spans="1:48" ht="12.75" customHeight="1" x14ac:dyDescent="0.2">
      <c r="A21" s="33">
        <v>0</v>
      </c>
      <c r="B21" s="34"/>
      <c r="C21" s="37">
        <f t="shared" ref="C21:C25" si="1">+C20+1</f>
        <v>10</v>
      </c>
      <c r="D21" s="35" t="s">
        <v>8</v>
      </c>
      <c r="E21" s="36"/>
      <c r="F21" s="37">
        <v>0</v>
      </c>
      <c r="G21" s="34"/>
      <c r="H21" s="35">
        <v>0</v>
      </c>
      <c r="I21" s="98"/>
      <c r="J21" s="1"/>
    </row>
    <row r="22" spans="1:48" ht="12.75" customHeight="1" x14ac:dyDescent="0.2">
      <c r="A22" s="33">
        <v>0</v>
      </c>
      <c r="B22" s="34"/>
      <c r="C22" s="37">
        <f t="shared" si="1"/>
        <v>11</v>
      </c>
      <c r="D22" s="35" t="s">
        <v>9</v>
      </c>
      <c r="E22" s="36"/>
      <c r="F22" s="37">
        <f>'[5]015- Control of Pests'!$F$9</f>
        <v>500</v>
      </c>
      <c r="G22" s="34"/>
      <c r="H22" s="35">
        <f>'[5]015- Control of Pests'!$R$9</f>
        <v>500</v>
      </c>
      <c r="I22" s="98"/>
      <c r="J22" s="1"/>
    </row>
    <row r="23" spans="1:48" ht="12.75" customHeight="1" x14ac:dyDescent="0.2">
      <c r="A23" s="56"/>
      <c r="B23" s="55">
        <f>SUM(A19:A22)</f>
        <v>0</v>
      </c>
      <c r="C23" s="37">
        <f t="shared" si="1"/>
        <v>12</v>
      </c>
      <c r="D23" s="53" t="s">
        <v>10</v>
      </c>
      <c r="E23" s="36"/>
      <c r="F23" s="58"/>
      <c r="G23" s="55">
        <f>SUM(F19:F22)</f>
        <v>500</v>
      </c>
      <c r="H23" s="58"/>
      <c r="I23" s="41">
        <f>SUM(H19:H22)</f>
        <v>500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2.75" customHeight="1" x14ac:dyDescent="0.2">
      <c r="A24" s="33"/>
      <c r="B24" s="55">
        <v>0</v>
      </c>
      <c r="C24" s="37">
        <f t="shared" si="1"/>
        <v>13</v>
      </c>
      <c r="D24" s="53" t="s">
        <v>11</v>
      </c>
      <c r="E24" s="36"/>
      <c r="F24" s="37"/>
      <c r="G24" s="55">
        <f>-'[5]015- Control of Pests'!$F$14</f>
        <v>2520</v>
      </c>
      <c r="H24" s="35"/>
      <c r="I24" s="41">
        <f>-'[5]015- Control of Pests'!$R$14</f>
        <v>2570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s="9" customFormat="1" ht="12.75" customHeight="1" x14ac:dyDescent="0.2">
      <c r="A25" s="118"/>
      <c r="B25" s="57">
        <f>+B23-B24</f>
        <v>0</v>
      </c>
      <c r="C25" s="37">
        <f t="shared" si="1"/>
        <v>14</v>
      </c>
      <c r="D25" s="59" t="s">
        <v>14</v>
      </c>
      <c r="E25" s="60"/>
      <c r="F25" s="58"/>
      <c r="G25" s="57">
        <f>+G23-G24</f>
        <v>-2020</v>
      </c>
      <c r="H25" s="69"/>
      <c r="I25" s="42">
        <f>+I23-I24</f>
        <v>-2070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s="5" customFormat="1" ht="12.75" customHeight="1" x14ac:dyDescent="0.2">
      <c r="A26" s="117"/>
      <c r="B26" s="61"/>
      <c r="C26" s="39"/>
      <c r="D26" s="62" t="s">
        <v>13</v>
      </c>
      <c r="E26" s="63"/>
      <c r="F26" s="39"/>
      <c r="G26" s="61"/>
      <c r="H26" s="44"/>
      <c r="I26" s="6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2.75" customHeight="1" x14ac:dyDescent="0.2">
      <c r="A27" s="116"/>
      <c r="B27" s="97"/>
      <c r="C27" s="100"/>
      <c r="D27" s="104"/>
      <c r="E27" s="192"/>
      <c r="F27" s="100"/>
      <c r="G27" s="105"/>
      <c r="H27" s="99"/>
      <c r="I27" s="9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2.75" customHeight="1" x14ac:dyDescent="0.2">
      <c r="A28" s="33"/>
      <c r="B28" s="34"/>
      <c r="C28" s="37"/>
      <c r="D28" s="53" t="s">
        <v>58</v>
      </c>
      <c r="E28" s="125" t="s">
        <v>96</v>
      </c>
      <c r="F28" s="37"/>
      <c r="G28" s="34"/>
      <c r="H28" s="35"/>
      <c r="I28" s="9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2.75" customHeight="1" x14ac:dyDescent="0.2">
      <c r="A29" s="33">
        <f>[6]Sheet1!$L$5</f>
        <v>0</v>
      </c>
      <c r="B29" s="34"/>
      <c r="C29" s="37">
        <f>+C25+1</f>
        <v>15</v>
      </c>
      <c r="D29" s="35" t="s">
        <v>6</v>
      </c>
      <c r="E29" s="36"/>
      <c r="F29" s="37">
        <v>0</v>
      </c>
      <c r="G29" s="34"/>
      <c r="H29" s="35">
        <v>0</v>
      </c>
      <c r="I29" s="9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12.75" customHeight="1" x14ac:dyDescent="0.2">
      <c r="A30" s="33">
        <f>[6]Sheet1!$L$15</f>
        <v>49965.86</v>
      </c>
      <c r="B30" s="34"/>
      <c r="C30" s="37">
        <f t="shared" ref="C30:C36" si="2">+C29+1</f>
        <v>16</v>
      </c>
      <c r="D30" s="35" t="s">
        <v>7</v>
      </c>
      <c r="E30" s="36"/>
      <c r="F30" s="37">
        <f>SUM('[6]040 - Public Conveniences'!$F$7:$F$14)</f>
        <v>52090</v>
      </c>
      <c r="G30" s="34"/>
      <c r="H30" s="35">
        <f>SUM('[6]040 - Public Conveniences'!$R$7:$R$14)</f>
        <v>47120</v>
      </c>
      <c r="I30" s="9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2.75" customHeight="1" x14ac:dyDescent="0.2">
      <c r="A31" s="33">
        <v>0</v>
      </c>
      <c r="B31" s="34"/>
      <c r="C31" s="37">
        <f t="shared" si="2"/>
        <v>17</v>
      </c>
      <c r="D31" s="35" t="s">
        <v>8</v>
      </c>
      <c r="E31" s="36"/>
      <c r="F31" s="37">
        <f>SUM('[7]040 - Public Conveniences'!$E$23)</f>
        <v>0</v>
      </c>
      <c r="G31" s="34"/>
      <c r="H31" s="35">
        <v>0</v>
      </c>
      <c r="I31" s="9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2.75" customHeight="1" x14ac:dyDescent="0.2">
      <c r="A32" s="33">
        <f>[6]Sheet1!$L$23</f>
        <v>1157.8</v>
      </c>
      <c r="B32" s="34"/>
      <c r="C32" s="37">
        <f t="shared" si="2"/>
        <v>18</v>
      </c>
      <c r="D32" s="35" t="s">
        <v>9</v>
      </c>
      <c r="E32" s="36"/>
      <c r="F32" s="37">
        <f>SUM('[6]040 - Public Conveniences'!$F$19:$F$20)</f>
        <v>790</v>
      </c>
      <c r="G32" s="34"/>
      <c r="H32" s="35">
        <f>SUM('[6]040 - Public Conveniences'!$R$18:$R$20)</f>
        <v>800</v>
      </c>
      <c r="I32" s="9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62" ht="12.75" customHeight="1" x14ac:dyDescent="0.2">
      <c r="A33" s="38">
        <f>[6]Sheet1!$L$32</f>
        <v>3441.7799999999988</v>
      </c>
      <c r="B33" s="34"/>
      <c r="C33" s="37">
        <f>+C32+1</f>
        <v>19</v>
      </c>
      <c r="D33" s="35" t="s">
        <v>54</v>
      </c>
      <c r="E33" s="36"/>
      <c r="F33" s="39">
        <f>'[6]040 - Public Conveniences'!$F$32</f>
        <v>13740</v>
      </c>
      <c r="G33" s="34"/>
      <c r="H33" s="44">
        <f>'[6]040 - Public Conveniences'!$R$32</f>
        <v>10880</v>
      </c>
      <c r="I33" s="98"/>
      <c r="J33" s="1"/>
    </row>
    <row r="34" spans="1:62" ht="12.75" customHeight="1" x14ac:dyDescent="0.2">
      <c r="A34" s="33"/>
      <c r="B34" s="55">
        <f>SUM(A29:A33)</f>
        <v>54565.440000000002</v>
      </c>
      <c r="C34" s="37">
        <f t="shared" si="2"/>
        <v>20</v>
      </c>
      <c r="D34" s="53" t="s">
        <v>10</v>
      </c>
      <c r="E34" s="36"/>
      <c r="F34" s="37"/>
      <c r="G34" s="55">
        <f>SUM(F29:F33)</f>
        <v>66620</v>
      </c>
      <c r="H34" s="35"/>
      <c r="I34" s="41">
        <f>SUM(H29:H33)</f>
        <v>58800</v>
      </c>
      <c r="J34" s="1"/>
    </row>
    <row r="35" spans="1:62" ht="12.75" customHeight="1" x14ac:dyDescent="0.2">
      <c r="A35" s="33"/>
      <c r="B35" s="55">
        <f>-[6]Sheet1!$L$39</f>
        <v>4717.8599999999997</v>
      </c>
      <c r="C35" s="37">
        <f t="shared" si="2"/>
        <v>21</v>
      </c>
      <c r="D35" s="53" t="s">
        <v>11</v>
      </c>
      <c r="E35" s="36"/>
      <c r="F35" s="37"/>
      <c r="G35" s="55">
        <f>-'[6]040 - Public Conveniences'!$F$27</f>
        <v>8500</v>
      </c>
      <c r="H35" s="35"/>
      <c r="I35" s="41">
        <f>-'[6]040 - Public Conveniences'!$R$27</f>
        <v>7500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1:62" s="5" customFormat="1" ht="12.75" customHeight="1" x14ac:dyDescent="0.2">
      <c r="A36" s="56"/>
      <c r="B36" s="57">
        <f>+B34-B35</f>
        <v>49847.58</v>
      </c>
      <c r="C36" s="58">
        <f t="shared" si="2"/>
        <v>22</v>
      </c>
      <c r="D36" s="59" t="s">
        <v>14</v>
      </c>
      <c r="E36" s="60"/>
      <c r="F36" s="58"/>
      <c r="G36" s="57">
        <f>G34-G35</f>
        <v>58120</v>
      </c>
      <c r="H36" s="69"/>
      <c r="I36" s="42">
        <f>I34-I35</f>
        <v>51300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</row>
    <row r="37" spans="1:62" s="1" customFormat="1" ht="12.75" customHeight="1" x14ac:dyDescent="0.2">
      <c r="A37" s="38"/>
      <c r="B37" s="61"/>
      <c r="C37" s="39"/>
      <c r="D37" s="62" t="s">
        <v>13</v>
      </c>
      <c r="E37" s="63"/>
      <c r="F37" s="39"/>
      <c r="G37" s="61"/>
      <c r="H37" s="44"/>
      <c r="I37" s="64"/>
    </row>
    <row r="38" spans="1:62" ht="12.75" customHeight="1" x14ac:dyDescent="0.2">
      <c r="A38" s="116"/>
      <c r="B38" s="97"/>
      <c r="C38" s="100"/>
      <c r="D38" s="104"/>
      <c r="E38" s="192"/>
      <c r="F38" s="100"/>
      <c r="G38" s="105"/>
      <c r="H38" s="99"/>
      <c r="I38" s="9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62" ht="12.75" customHeight="1" x14ac:dyDescent="0.2">
      <c r="A39" s="33"/>
      <c r="B39" s="34"/>
      <c r="C39" s="37"/>
      <c r="D39" s="53" t="s">
        <v>21</v>
      </c>
      <c r="E39" s="125" t="s">
        <v>97</v>
      </c>
      <c r="F39" s="37"/>
      <c r="G39" s="34"/>
      <c r="H39" s="35"/>
      <c r="I39" s="9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62" ht="12.75" customHeight="1" x14ac:dyDescent="0.2">
      <c r="A40" s="33">
        <v>0</v>
      </c>
      <c r="B40" s="34"/>
      <c r="C40" s="37">
        <f>+C36+1</f>
        <v>23</v>
      </c>
      <c r="D40" s="35" t="s">
        <v>6</v>
      </c>
      <c r="E40" s="125"/>
      <c r="F40" s="1"/>
      <c r="G40" s="34"/>
      <c r="H40" s="35">
        <v>0</v>
      </c>
      <c r="I40" s="9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62" ht="12.75" customHeight="1" x14ac:dyDescent="0.2">
      <c r="A41" s="33">
        <f>[8]Sheet2!$L$14</f>
        <v>52319.310000000005</v>
      </c>
      <c r="B41" s="34"/>
      <c r="C41" s="37">
        <f t="shared" ref="C41:C47" si="3">+C40+1</f>
        <v>24</v>
      </c>
      <c r="D41" s="35" t="s">
        <v>7</v>
      </c>
      <c r="E41" s="36"/>
      <c r="F41" s="37">
        <f>SUM([8]Sheet1!$F$7:$F$16)</f>
        <v>55990</v>
      </c>
      <c r="G41" s="34"/>
      <c r="H41" s="35">
        <f>SUM([8]Sheet1!$R$7:$R$16)</f>
        <v>75500</v>
      </c>
      <c r="I41" s="9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62" ht="12.75" customHeight="1" x14ac:dyDescent="0.2">
      <c r="A42" s="33">
        <f>[8]Sheet2!$L$18</f>
        <v>4169</v>
      </c>
      <c r="B42" s="34"/>
      <c r="C42" s="37">
        <f t="shared" si="3"/>
        <v>25</v>
      </c>
      <c r="D42" s="35" t="s">
        <v>8</v>
      </c>
      <c r="E42" s="36"/>
      <c r="F42" s="37"/>
      <c r="G42" s="34"/>
      <c r="H42" s="35">
        <f>+'[9]050-Waste Management'!$Q$15</f>
        <v>0</v>
      </c>
      <c r="I42" s="9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62" ht="12.75" customHeight="1" x14ac:dyDescent="0.2">
      <c r="A43" s="33">
        <f>[8]Sheet2!$L$31</f>
        <v>52823.42</v>
      </c>
      <c r="B43" s="34"/>
      <c r="C43" s="37">
        <f t="shared" si="3"/>
        <v>26</v>
      </c>
      <c r="D43" s="35" t="s">
        <v>9</v>
      </c>
      <c r="E43" s="36"/>
      <c r="F43" s="37">
        <f>SUM([8]Sheet1!$F$17:$F$30)</f>
        <v>58480</v>
      </c>
      <c r="G43" s="34"/>
      <c r="H43" s="35">
        <f>SUM([8]Sheet1!$R$17:$R$30)</f>
        <v>64330</v>
      </c>
      <c r="I43" s="9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62" ht="12.75" customHeight="1" x14ac:dyDescent="0.2">
      <c r="A44" s="33">
        <f>[8]Sheet2!$L$37</f>
        <v>1669736.84</v>
      </c>
      <c r="B44" s="34"/>
      <c r="C44" s="37">
        <f t="shared" si="3"/>
        <v>27</v>
      </c>
      <c r="D44" s="35" t="s">
        <v>20</v>
      </c>
      <c r="E44" s="36"/>
      <c r="F44" s="37">
        <f>SUM([8]Sheet1!$F$31:$F$33)</f>
        <v>1729520</v>
      </c>
      <c r="G44" s="34"/>
      <c r="H44" s="35">
        <f>SUM([8]Sheet1!$R$31:$R$33)</f>
        <v>1786790</v>
      </c>
      <c r="I44" s="9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62" ht="12.75" customHeight="1" x14ac:dyDescent="0.2">
      <c r="A45" s="38">
        <f>[8]Sheet2!$L$45</f>
        <v>7278.11</v>
      </c>
      <c r="B45" s="34"/>
      <c r="C45" s="37">
        <f>+C44+B45</f>
        <v>27</v>
      </c>
      <c r="D45" s="35" t="s">
        <v>54</v>
      </c>
      <c r="E45" s="36"/>
      <c r="F45" s="39">
        <f>[8]Sheet1!$F$55</f>
        <v>7260</v>
      </c>
      <c r="G45" s="34"/>
      <c r="H45" s="44">
        <f>[8]Sheet1!$R$55</f>
        <v>5050</v>
      </c>
      <c r="I45" s="98"/>
      <c r="J45" s="1"/>
    </row>
    <row r="46" spans="1:62" ht="12.75" customHeight="1" x14ac:dyDescent="0.2">
      <c r="A46" s="33"/>
      <c r="B46" s="55">
        <f>SUM(A40:A45)</f>
        <v>1786326.6800000002</v>
      </c>
      <c r="C46" s="37">
        <f t="shared" si="3"/>
        <v>28</v>
      </c>
      <c r="D46" s="53" t="s">
        <v>10</v>
      </c>
      <c r="E46" s="36"/>
      <c r="F46" s="37"/>
      <c r="G46" s="41">
        <f>SUM(F41:F45)</f>
        <v>1851250</v>
      </c>
      <c r="H46" s="35"/>
      <c r="I46" s="41">
        <f>SUM(H41:H45)</f>
        <v>1931670</v>
      </c>
      <c r="J46" s="1"/>
    </row>
    <row r="47" spans="1:62" ht="12.75" customHeight="1" x14ac:dyDescent="0.2">
      <c r="A47" s="33"/>
      <c r="B47" s="55">
        <f>-[8]Sheet2!$L$68</f>
        <v>317130.87</v>
      </c>
      <c r="C47" s="37">
        <f t="shared" si="3"/>
        <v>29</v>
      </c>
      <c r="D47" s="53" t="s">
        <v>11</v>
      </c>
      <c r="E47" s="36"/>
      <c r="F47" s="37"/>
      <c r="G47" s="55">
        <f>-[8]Sheet1!$F$50</f>
        <v>302450</v>
      </c>
      <c r="H47" s="35"/>
      <c r="I47" s="41">
        <f>-[8]Sheet1!$R$50</f>
        <v>366690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</row>
    <row r="48" spans="1:62" s="5" customFormat="1" ht="12.75" customHeight="1" x14ac:dyDescent="0.2">
      <c r="A48" s="56"/>
      <c r="B48" s="57">
        <f>+B46-B47</f>
        <v>1469195.81</v>
      </c>
      <c r="C48" s="58">
        <f>+C47+1</f>
        <v>30</v>
      </c>
      <c r="D48" s="59" t="s">
        <v>14</v>
      </c>
      <c r="E48" s="60"/>
      <c r="F48" s="58"/>
      <c r="G48" s="57">
        <f>+G46-G47</f>
        <v>1548800</v>
      </c>
      <c r="H48" s="69"/>
      <c r="I48" s="42">
        <f>+I46-I47</f>
        <v>1564980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</row>
    <row r="49" spans="1:62" s="1" customFormat="1" ht="12.75" customHeight="1" x14ac:dyDescent="0.2">
      <c r="A49" s="38"/>
      <c r="B49" s="61"/>
      <c r="C49" s="39"/>
      <c r="D49" s="62" t="s">
        <v>13</v>
      </c>
      <c r="E49" s="63"/>
      <c r="F49" s="39"/>
      <c r="G49" s="61"/>
      <c r="H49" s="44"/>
      <c r="I49" s="64"/>
    </row>
    <row r="50" spans="1:62" s="1" customFormat="1" ht="12.75" customHeight="1" x14ac:dyDescent="0.2">
      <c r="A50" s="33"/>
      <c r="B50" s="34"/>
      <c r="C50" s="58"/>
      <c r="D50" s="59"/>
      <c r="E50" s="60"/>
      <c r="F50" s="37"/>
      <c r="G50" s="34"/>
      <c r="H50" s="35"/>
      <c r="I50" s="54"/>
    </row>
    <row r="51" spans="1:62" ht="12.75" customHeight="1" x14ac:dyDescent="0.2">
      <c r="A51" s="33"/>
      <c r="B51" s="34"/>
      <c r="C51" s="37"/>
      <c r="D51" s="53" t="s">
        <v>59</v>
      </c>
      <c r="E51" s="125" t="s">
        <v>98</v>
      </c>
      <c r="F51" s="37"/>
      <c r="G51" s="34"/>
      <c r="H51" s="35"/>
      <c r="I51" s="5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</row>
    <row r="52" spans="1:62" ht="12.75" customHeight="1" x14ac:dyDescent="0.2">
      <c r="A52" s="33">
        <f>[10]Sheet1!$L$9</f>
        <v>17291.239999999998</v>
      </c>
      <c r="B52" s="34"/>
      <c r="C52" s="37">
        <f>+C48+1</f>
        <v>31</v>
      </c>
      <c r="D52" s="35" t="s">
        <v>6</v>
      </c>
      <c r="E52" s="125"/>
      <c r="F52" s="37"/>
      <c r="G52" s="34"/>
      <c r="H52" s="35"/>
      <c r="I52" s="5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</row>
    <row r="53" spans="1:62" ht="12.75" customHeight="1" x14ac:dyDescent="0.2">
      <c r="A53" s="33">
        <f>[10]Sheet1!$L$14</f>
        <v>9027.11</v>
      </c>
      <c r="B53" s="1"/>
      <c r="C53" s="37">
        <f>+C52+1</f>
        <v>32</v>
      </c>
      <c r="D53" s="35" t="s">
        <v>7</v>
      </c>
      <c r="E53" s="66"/>
      <c r="F53" s="37">
        <v>0</v>
      </c>
      <c r="G53" s="34"/>
      <c r="H53" s="35">
        <v>0</v>
      </c>
      <c r="I53" s="5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</row>
    <row r="54" spans="1:62" ht="12.75" customHeight="1" x14ac:dyDescent="0.2">
      <c r="A54" s="33">
        <f>[10]Sheet1!$L$18+[10]Sheet1!$L$23</f>
        <v>20991.47</v>
      </c>
      <c r="B54" s="1"/>
      <c r="C54" s="37">
        <f t="shared" ref="C54:C58" si="4">+C53+1</f>
        <v>33</v>
      </c>
      <c r="D54" s="35" t="s">
        <v>9</v>
      </c>
      <c r="E54" s="66"/>
      <c r="F54" s="37">
        <v>0</v>
      </c>
      <c r="G54" s="34"/>
      <c r="H54" s="35">
        <f>+'[11]055 - Leisure Vision - Site'!$Q$7+'[11]055 - Leisure Vision - Site'!$Q$8</f>
        <v>0</v>
      </c>
      <c r="I54" s="5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</row>
    <row r="55" spans="1:62" ht="12.75" customHeight="1" x14ac:dyDescent="0.2">
      <c r="A55" s="33">
        <f>[10]Sheet1!$L$32</f>
        <v>80170.539999999994</v>
      </c>
      <c r="B55" s="1"/>
      <c r="C55" s="37">
        <f t="shared" si="4"/>
        <v>34</v>
      </c>
      <c r="D55" s="35" t="s">
        <v>54</v>
      </c>
      <c r="E55" s="66"/>
      <c r="F55" s="37"/>
      <c r="G55" s="34"/>
      <c r="H55" s="35"/>
      <c r="I55" s="5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</row>
    <row r="56" spans="1:62" ht="12.75" customHeight="1" x14ac:dyDescent="0.2">
      <c r="A56" s="33"/>
      <c r="B56" s="55">
        <f>SUM(A52:A55)</f>
        <v>127480.35999999999</v>
      </c>
      <c r="C56" s="37">
        <f t="shared" si="4"/>
        <v>35</v>
      </c>
      <c r="D56" s="53" t="s">
        <v>10</v>
      </c>
      <c r="E56" s="66"/>
      <c r="F56" s="37"/>
      <c r="G56" s="55">
        <f>SUM(F53:F54)</f>
        <v>0</v>
      </c>
      <c r="H56" s="39"/>
      <c r="I56" s="41">
        <f>SUM(H53:H54)</f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</row>
    <row r="57" spans="1:62" ht="12.75" customHeight="1" x14ac:dyDescent="0.2">
      <c r="A57" s="33"/>
      <c r="B57" s="82">
        <f>-[10]Sheet1!$L$42</f>
        <v>13428.04</v>
      </c>
      <c r="C57" s="37">
        <f t="shared" si="4"/>
        <v>36</v>
      </c>
      <c r="D57" s="53" t="s">
        <v>11</v>
      </c>
      <c r="E57" s="66"/>
      <c r="F57" s="58"/>
      <c r="G57" s="82">
        <v>0</v>
      </c>
      <c r="H57" s="69"/>
      <c r="I57" s="65">
        <f>-'[11]055 - Leisure Vision - Site'!$Q$15</f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</row>
    <row r="58" spans="1:62" s="9" customFormat="1" ht="12.75" customHeight="1" x14ac:dyDescent="0.2">
      <c r="A58" s="56"/>
      <c r="B58" s="55">
        <f>B56-B57</f>
        <v>114052.31999999998</v>
      </c>
      <c r="C58" s="37">
        <f t="shared" si="4"/>
        <v>37</v>
      </c>
      <c r="D58" s="59" t="s">
        <v>14</v>
      </c>
      <c r="E58" s="67"/>
      <c r="F58" s="58"/>
      <c r="G58" s="55">
        <f>G56-G57</f>
        <v>0</v>
      </c>
      <c r="H58" s="59"/>
      <c r="I58" s="41">
        <f>I56-I57</f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</row>
    <row r="59" spans="1:62" s="5" customFormat="1" ht="12.75" customHeight="1" x14ac:dyDescent="0.2">
      <c r="A59" s="38"/>
      <c r="B59" s="61"/>
      <c r="C59" s="39"/>
      <c r="D59" s="62" t="s">
        <v>13</v>
      </c>
      <c r="E59" s="126"/>
      <c r="F59" s="39"/>
      <c r="G59" s="61"/>
      <c r="H59" s="44"/>
      <c r="I59" s="6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</row>
    <row r="60" spans="1:62" s="1" customFormat="1" ht="12.75" customHeight="1" x14ac:dyDescent="0.2">
      <c r="A60" s="33"/>
      <c r="B60" s="34"/>
      <c r="C60" s="37"/>
      <c r="D60" s="53"/>
      <c r="E60" s="66"/>
      <c r="F60" s="37"/>
      <c r="G60" s="34"/>
      <c r="H60" s="69"/>
      <c r="I60" s="120"/>
    </row>
    <row r="61" spans="1:62" s="1" customFormat="1" ht="12.75" customHeight="1" x14ac:dyDescent="0.2">
      <c r="A61" s="33"/>
      <c r="B61" s="34"/>
      <c r="C61" s="37"/>
      <c r="D61" s="53" t="s">
        <v>60</v>
      </c>
      <c r="E61" s="193" t="s">
        <v>99</v>
      </c>
      <c r="F61" s="37"/>
      <c r="G61" s="34"/>
      <c r="H61" s="35"/>
      <c r="I61" s="54"/>
    </row>
    <row r="62" spans="1:62" s="1" customFormat="1" ht="12.75" customHeight="1" x14ac:dyDescent="0.2">
      <c r="A62" s="33">
        <v>0</v>
      </c>
      <c r="B62" s="34"/>
      <c r="C62" s="37">
        <f>C58+1</f>
        <v>38</v>
      </c>
      <c r="D62" s="35" t="s">
        <v>6</v>
      </c>
      <c r="E62" s="66"/>
      <c r="F62" s="37">
        <v>0</v>
      </c>
      <c r="G62" s="34"/>
      <c r="H62" s="35">
        <v>0</v>
      </c>
      <c r="I62" s="54"/>
    </row>
    <row r="63" spans="1:62" s="1" customFormat="1" ht="12.75" customHeight="1" x14ac:dyDescent="0.2">
      <c r="A63" s="33">
        <f>[12]Sheet1!$L$16</f>
        <v>14490.750000000002</v>
      </c>
      <c r="B63" s="34"/>
      <c r="C63" s="37">
        <f t="shared" ref="C63:C69" si="5">+C62+1</f>
        <v>39</v>
      </c>
      <c r="D63" s="35" t="s">
        <v>7</v>
      </c>
      <c r="E63" s="66"/>
      <c r="F63" s="37">
        <f>SUM('[12]070 - Open Spaces'!$F$7:$F$17)</f>
        <v>11340</v>
      </c>
      <c r="G63" s="34"/>
      <c r="H63" s="35">
        <f>SUM('[12]070 - Open Spaces'!$R$7:$R$17)</f>
        <v>11280</v>
      </c>
      <c r="I63" s="54"/>
    </row>
    <row r="64" spans="1:62" s="1" customFormat="1" ht="12.75" customHeight="1" x14ac:dyDescent="0.2">
      <c r="A64" s="33">
        <f>[12]Sheet1!$L$22</f>
        <v>350.4</v>
      </c>
      <c r="B64" s="34"/>
      <c r="C64" s="37">
        <f t="shared" si="5"/>
        <v>40</v>
      </c>
      <c r="D64" s="35" t="s">
        <v>9</v>
      </c>
      <c r="E64" s="66"/>
      <c r="F64" s="37">
        <f>SUM('[12]070 - Open Spaces'!$F$18:$F$22)</f>
        <v>600</v>
      </c>
      <c r="G64" s="34"/>
      <c r="H64" s="35">
        <f>SUM('[12]070 - Open Spaces'!$R$18:$R$22)</f>
        <v>920</v>
      </c>
      <c r="I64" s="54"/>
    </row>
    <row r="65" spans="1:9" s="1" customFormat="1" ht="12.75" customHeight="1" x14ac:dyDescent="0.2">
      <c r="A65" s="33">
        <v>0</v>
      </c>
      <c r="B65" s="34"/>
      <c r="C65" s="37">
        <f t="shared" si="5"/>
        <v>41</v>
      </c>
      <c r="D65" s="35" t="s">
        <v>20</v>
      </c>
      <c r="E65" s="66"/>
      <c r="F65" s="37">
        <f>'[12]070 - Open Spaces'!$F$34</f>
        <v>41860</v>
      </c>
      <c r="G65" s="34"/>
      <c r="H65" s="35">
        <f>'[12]070 - Open Spaces'!$R$34</f>
        <v>42480</v>
      </c>
      <c r="I65" s="54"/>
    </row>
    <row r="66" spans="1:9" s="1" customFormat="1" ht="12.75" customHeight="1" x14ac:dyDescent="0.2">
      <c r="A66" s="38">
        <f>[12]Sheet1!$L$34</f>
        <v>12094.65</v>
      </c>
      <c r="B66" s="34"/>
      <c r="C66" s="37">
        <f>+C65+1</f>
        <v>42</v>
      </c>
      <c r="D66" s="35" t="s">
        <v>54</v>
      </c>
      <c r="E66" s="66"/>
      <c r="F66" s="39">
        <f>'[12]070 - Open Spaces'!$F$36</f>
        <v>2510</v>
      </c>
      <c r="G66" s="34"/>
      <c r="H66" s="44">
        <f>'[12]070 - Open Spaces'!$R$36</f>
        <v>2130</v>
      </c>
      <c r="I66" s="54"/>
    </row>
    <row r="67" spans="1:9" s="1" customFormat="1" ht="12.75" customHeight="1" x14ac:dyDescent="0.2">
      <c r="A67" s="33"/>
      <c r="B67" s="55">
        <f>SUM(A62:A66)</f>
        <v>26935.800000000003</v>
      </c>
      <c r="C67" s="37">
        <f t="shared" si="5"/>
        <v>43</v>
      </c>
      <c r="D67" s="53" t="s">
        <v>10</v>
      </c>
      <c r="E67" s="66"/>
      <c r="F67" s="37"/>
      <c r="G67" s="55">
        <f>SUM(F62:F66)</f>
        <v>56310</v>
      </c>
      <c r="H67" s="35"/>
      <c r="I67" s="41">
        <f>SUM(H62:H66)</f>
        <v>56810</v>
      </c>
    </row>
    <row r="68" spans="1:9" s="1" customFormat="1" ht="12.75" customHeight="1" x14ac:dyDescent="0.2">
      <c r="A68" s="33"/>
      <c r="B68" s="82">
        <f>-[12]Sheet1!$L$43</f>
        <v>3000</v>
      </c>
      <c r="C68" s="39">
        <f t="shared" si="5"/>
        <v>44</v>
      </c>
      <c r="D68" s="62" t="s">
        <v>11</v>
      </c>
      <c r="E68" s="126"/>
      <c r="F68" s="37"/>
      <c r="G68" s="82">
        <f>-'[12]070 - Open Spaces'!$F$30</f>
        <v>1500</v>
      </c>
      <c r="H68" s="35"/>
      <c r="I68" s="65">
        <f>-'[12]070 - Open Spaces'!$R$30</f>
        <v>3500</v>
      </c>
    </row>
    <row r="69" spans="1:9" s="1" customFormat="1" ht="12.75" customHeight="1" x14ac:dyDescent="0.2">
      <c r="A69" s="56"/>
      <c r="B69" s="55">
        <f>+B67-B68</f>
        <v>23935.800000000003</v>
      </c>
      <c r="C69" s="37">
        <f t="shared" si="5"/>
        <v>45</v>
      </c>
      <c r="D69" s="53" t="s">
        <v>14</v>
      </c>
      <c r="E69" s="66"/>
      <c r="F69" s="58"/>
      <c r="G69" s="55">
        <f>+G67-G68</f>
        <v>54810</v>
      </c>
      <c r="H69" s="35"/>
      <c r="I69" s="41">
        <f>+I67-I68</f>
        <v>53310</v>
      </c>
    </row>
    <row r="70" spans="1:9" s="1" customFormat="1" ht="12.75" customHeight="1" thickBot="1" x14ac:dyDescent="0.25">
      <c r="A70" s="70"/>
      <c r="B70" s="71"/>
      <c r="C70" s="72"/>
      <c r="D70" s="73" t="s">
        <v>13</v>
      </c>
      <c r="E70" s="194"/>
      <c r="F70" s="72"/>
      <c r="G70" s="71"/>
      <c r="H70" s="74"/>
      <c r="I70" s="75"/>
    </row>
    <row r="71" spans="1:9" s="1" customFormat="1" ht="12.75" customHeight="1" x14ac:dyDescent="0.2">
      <c r="E71" s="10"/>
    </row>
    <row r="72" spans="1:9" s="1" customFormat="1" ht="12.75" customHeight="1" x14ac:dyDescent="0.2">
      <c r="E72" s="10"/>
    </row>
    <row r="73" spans="1:9" s="1" customFormat="1" ht="12.75" customHeight="1" x14ac:dyDescent="0.2">
      <c r="E73" s="10"/>
    </row>
    <row r="74" spans="1:9" s="1" customFormat="1" ht="12.75" customHeight="1" x14ac:dyDescent="0.2">
      <c r="E74" s="10"/>
    </row>
    <row r="75" spans="1:9" s="1" customFormat="1" ht="12.75" customHeight="1" x14ac:dyDescent="0.2">
      <c r="E75" s="10"/>
    </row>
    <row r="76" spans="1:9" s="1" customFormat="1" ht="12.75" customHeight="1" x14ac:dyDescent="0.2">
      <c r="E76" s="10"/>
    </row>
    <row r="77" spans="1:9" s="1" customFormat="1" ht="12.75" customHeight="1" x14ac:dyDescent="0.2">
      <c r="E77" s="10"/>
    </row>
    <row r="78" spans="1:9" s="1" customFormat="1" ht="12.75" customHeight="1" x14ac:dyDescent="0.2">
      <c r="E78" s="10"/>
    </row>
    <row r="79" spans="1:9" s="1" customFormat="1" ht="12.75" customHeight="1" x14ac:dyDescent="0.2">
      <c r="E79" s="10"/>
    </row>
    <row r="80" spans="1:9" s="1" customFormat="1" ht="12.75" customHeight="1" x14ac:dyDescent="0.2">
      <c r="A80" s="107"/>
      <c r="B80" s="107"/>
      <c r="C80" s="107"/>
      <c r="D80" s="107"/>
      <c r="E80" s="131"/>
      <c r="F80" s="107"/>
      <c r="G80" s="107"/>
      <c r="H80" s="107"/>
      <c r="I80" s="107"/>
    </row>
    <row r="81" spans="1:9" s="1" customFormat="1" ht="12.75" customHeight="1" x14ac:dyDescent="0.2">
      <c r="E81" s="10"/>
    </row>
    <row r="82" spans="1:9" s="1" customFormat="1" ht="12.75" customHeight="1" x14ac:dyDescent="0.2">
      <c r="E82" s="10"/>
    </row>
    <row r="83" spans="1:9" s="1" customFormat="1" ht="12.75" customHeight="1" x14ac:dyDescent="0.2">
      <c r="E83" s="10"/>
    </row>
    <row r="84" spans="1:9" s="1" customFormat="1" ht="12.75" customHeight="1" x14ac:dyDescent="0.2">
      <c r="E84" s="10"/>
    </row>
    <row r="85" spans="1:9" s="1" customFormat="1" ht="12.75" customHeight="1" x14ac:dyDescent="0.2">
      <c r="E85" s="10"/>
    </row>
    <row r="86" spans="1:9" s="1" customFormat="1" ht="12.75" customHeight="1" x14ac:dyDescent="0.2">
      <c r="E86" s="10"/>
    </row>
    <row r="87" spans="1:9" s="1" customFormat="1" ht="12.75" customHeight="1" x14ac:dyDescent="0.2">
      <c r="E87" s="10"/>
    </row>
    <row r="88" spans="1:9" ht="12.75" customHeight="1" x14ac:dyDescent="0.2">
      <c r="D88" s="1"/>
    </row>
    <row r="89" spans="1:9" ht="12.75" customHeight="1" x14ac:dyDescent="0.2">
      <c r="D89" s="1"/>
    </row>
    <row r="90" spans="1:9" ht="12.75" customHeight="1" x14ac:dyDescent="0.2">
      <c r="D90" s="1"/>
    </row>
    <row r="91" spans="1:9" ht="12.75" customHeight="1" x14ac:dyDescent="0.2">
      <c r="D91" s="1"/>
    </row>
    <row r="92" spans="1:9" ht="12.75" customHeight="1" x14ac:dyDescent="0.2">
      <c r="D92" s="1"/>
    </row>
    <row r="93" spans="1:9" ht="12.75" customHeight="1" x14ac:dyDescent="0.2">
      <c r="D93" s="1"/>
    </row>
    <row r="94" spans="1:9" ht="12.75" customHeight="1" x14ac:dyDescent="0.2">
      <c r="A94" s="11"/>
      <c r="B94" s="12"/>
      <c r="C94" s="13"/>
      <c r="D94" s="107"/>
      <c r="E94" s="14"/>
      <c r="F94" s="13"/>
      <c r="G94" s="12"/>
      <c r="H94" s="13"/>
      <c r="I94" s="15"/>
    </row>
    <row r="95" spans="1:9" ht="12.75" customHeight="1" x14ac:dyDescent="0.2">
      <c r="A95" s="11"/>
      <c r="B95" s="12"/>
      <c r="C95" s="13"/>
      <c r="D95" s="107"/>
      <c r="E95" s="14"/>
      <c r="F95" s="13"/>
      <c r="G95" s="12"/>
      <c r="H95" s="13"/>
      <c r="I95" s="15"/>
    </row>
    <row r="96" spans="1:9" ht="12.75" customHeight="1" x14ac:dyDescent="0.2">
      <c r="A96" s="11"/>
      <c r="B96" s="12"/>
      <c r="C96" s="13"/>
      <c r="D96" s="107"/>
      <c r="E96" s="14"/>
      <c r="F96" s="13"/>
      <c r="G96" s="12"/>
      <c r="H96" s="13"/>
      <c r="I96" s="15"/>
    </row>
    <row r="97" spans="1:9" ht="12.75" customHeight="1" x14ac:dyDescent="0.2">
      <c r="A97" s="11"/>
      <c r="B97" s="12"/>
      <c r="C97" s="13"/>
      <c r="D97" s="107"/>
      <c r="E97" s="14"/>
      <c r="F97" s="13"/>
      <c r="G97" s="12"/>
      <c r="H97" s="13"/>
      <c r="I97" s="15"/>
    </row>
    <row r="98" spans="1:9" ht="12.75" customHeight="1" x14ac:dyDescent="0.2">
      <c r="A98" s="11"/>
      <c r="B98" s="12"/>
      <c r="C98" s="13"/>
      <c r="D98" s="107"/>
      <c r="E98" s="14"/>
      <c r="F98" s="13"/>
      <c r="G98" s="12"/>
      <c r="H98" s="13"/>
      <c r="I98" s="15"/>
    </row>
    <row r="99" spans="1:9" ht="12.75" customHeight="1" x14ac:dyDescent="0.2">
      <c r="A99" s="11"/>
      <c r="B99" s="12"/>
      <c r="C99" s="13"/>
      <c r="D99" s="107"/>
      <c r="E99" s="14"/>
      <c r="F99" s="13"/>
      <c r="G99" s="12"/>
      <c r="H99" s="13"/>
      <c r="I99" s="15"/>
    </row>
    <row r="100" spans="1:9" ht="12.75" customHeight="1" x14ac:dyDescent="0.2">
      <c r="A100" s="11"/>
      <c r="B100" s="12"/>
      <c r="C100" s="13"/>
      <c r="D100" s="107"/>
      <c r="E100" s="14"/>
      <c r="F100" s="13"/>
      <c r="G100" s="12"/>
      <c r="H100" s="13"/>
      <c r="I100" s="15"/>
    </row>
    <row r="101" spans="1:9" ht="12.75" customHeight="1" x14ac:dyDescent="0.2">
      <c r="A101" s="11"/>
      <c r="B101" s="12"/>
      <c r="C101" s="13"/>
      <c r="D101" s="107"/>
      <c r="E101" s="14"/>
      <c r="F101" s="13"/>
      <c r="G101" s="12"/>
      <c r="H101" s="13"/>
      <c r="I101" s="15"/>
    </row>
    <row r="102" spans="1:9" ht="12.75" customHeight="1" x14ac:dyDescent="0.2">
      <c r="A102" s="11"/>
      <c r="B102" s="12"/>
      <c r="C102" s="13"/>
      <c r="D102" s="107"/>
      <c r="E102" s="14"/>
      <c r="F102" s="13"/>
      <c r="G102" s="12"/>
      <c r="H102" s="13"/>
      <c r="I102" s="15"/>
    </row>
    <row r="103" spans="1:9" ht="12.75" customHeight="1" x14ac:dyDescent="0.2">
      <c r="A103" s="11"/>
      <c r="B103" s="12"/>
      <c r="C103" s="13"/>
      <c r="D103" s="107"/>
      <c r="E103" s="14"/>
      <c r="F103" s="13"/>
      <c r="G103" s="12"/>
      <c r="H103" s="13"/>
      <c r="I103" s="15"/>
    </row>
    <row r="104" spans="1:9" ht="12.75" customHeight="1" x14ac:dyDescent="0.2">
      <c r="A104" s="11"/>
      <c r="B104" s="12"/>
      <c r="C104" s="13"/>
      <c r="D104" s="107"/>
      <c r="E104" s="14"/>
      <c r="F104" s="13"/>
      <c r="G104" s="12"/>
      <c r="H104" s="13"/>
      <c r="I104" s="15"/>
    </row>
    <row r="105" spans="1:9" ht="12.75" customHeight="1" x14ac:dyDescent="0.2">
      <c r="A105" s="11"/>
      <c r="B105" s="12"/>
      <c r="C105" s="13"/>
      <c r="D105" s="107"/>
      <c r="E105" s="14"/>
      <c r="F105" s="13"/>
      <c r="G105" s="12"/>
      <c r="H105" s="13"/>
      <c r="I105" s="15"/>
    </row>
    <row r="106" spans="1:9" ht="12.75" customHeight="1" x14ac:dyDescent="0.2">
      <c r="A106" s="11"/>
      <c r="B106" s="12"/>
      <c r="C106" s="13"/>
      <c r="D106" s="107"/>
      <c r="E106" s="14"/>
      <c r="F106" s="13"/>
      <c r="G106" s="12"/>
      <c r="H106" s="13"/>
      <c r="I106" s="15"/>
    </row>
    <row r="107" spans="1:9" ht="12.75" customHeight="1" x14ac:dyDescent="0.2">
      <c r="A107" s="11"/>
      <c r="B107" s="12"/>
      <c r="C107" s="13"/>
      <c r="D107" s="107"/>
      <c r="E107" s="14"/>
      <c r="F107" s="13"/>
      <c r="G107" s="12"/>
      <c r="H107" s="13"/>
      <c r="I107" s="15"/>
    </row>
    <row r="108" spans="1:9" ht="12.75" customHeight="1" x14ac:dyDescent="0.2">
      <c r="A108" s="11"/>
      <c r="B108" s="12"/>
      <c r="C108" s="13"/>
      <c r="D108" s="107"/>
      <c r="E108" s="14"/>
      <c r="F108" s="13"/>
      <c r="G108" s="12"/>
      <c r="H108" s="13"/>
      <c r="I108" s="15"/>
    </row>
    <row r="109" spans="1:9" ht="12.75" customHeight="1" x14ac:dyDescent="0.2">
      <c r="A109" s="11"/>
      <c r="B109" s="12"/>
      <c r="C109" s="13"/>
      <c r="D109" s="107"/>
      <c r="E109" s="14"/>
      <c r="F109" s="13"/>
      <c r="G109" s="12"/>
      <c r="H109" s="13"/>
      <c r="I109" s="15"/>
    </row>
    <row r="110" spans="1:9" ht="12.75" customHeight="1" x14ac:dyDescent="0.2">
      <c r="A110" s="11"/>
      <c r="B110" s="12"/>
      <c r="C110" s="13"/>
      <c r="D110" s="107"/>
      <c r="E110" s="14"/>
      <c r="F110" s="13"/>
      <c r="G110" s="12"/>
      <c r="H110" s="13"/>
      <c r="I110" s="15"/>
    </row>
    <row r="111" spans="1:9" ht="12.75" customHeight="1" x14ac:dyDescent="0.2">
      <c r="A111" s="11"/>
      <c r="B111" s="12"/>
      <c r="C111" s="13"/>
      <c r="D111" s="107"/>
      <c r="E111" s="14"/>
      <c r="F111" s="13"/>
      <c r="G111" s="12"/>
      <c r="H111" s="13"/>
      <c r="I111" s="15"/>
    </row>
    <row r="112" spans="1:9" ht="12.75" customHeight="1" x14ac:dyDescent="0.2">
      <c r="A112" s="11"/>
      <c r="B112" s="12"/>
      <c r="C112" s="13"/>
      <c r="D112" s="107"/>
      <c r="E112" s="14"/>
      <c r="F112" s="13"/>
      <c r="G112" s="12"/>
      <c r="H112" s="13"/>
      <c r="I112" s="15"/>
    </row>
    <row r="113" spans="1:10" ht="12.75" customHeight="1" x14ac:dyDescent="0.2">
      <c r="A113" s="11"/>
      <c r="B113" s="12"/>
      <c r="C113" s="13"/>
      <c r="D113" s="107"/>
      <c r="E113" s="14"/>
      <c r="F113" s="13"/>
      <c r="G113" s="12"/>
      <c r="H113" s="13"/>
      <c r="I113" s="15"/>
      <c r="J113" s="1"/>
    </row>
    <row r="114" spans="1:10" ht="12.75" customHeight="1" x14ac:dyDescent="0.2">
      <c r="A114" s="11"/>
      <c r="B114" s="12"/>
      <c r="C114" s="13"/>
      <c r="D114" s="107"/>
      <c r="E114" s="14"/>
      <c r="F114" s="13"/>
      <c r="G114" s="12"/>
      <c r="H114" s="13"/>
      <c r="I114" s="15"/>
      <c r="J114" s="1"/>
    </row>
    <row r="115" spans="1:10" ht="12.75" customHeight="1" x14ac:dyDescent="0.2">
      <c r="A115" s="11"/>
      <c r="B115" s="12"/>
      <c r="C115" s="13"/>
      <c r="D115" s="107"/>
      <c r="E115" s="14"/>
      <c r="F115" s="13"/>
      <c r="G115" s="12"/>
      <c r="H115" s="13"/>
      <c r="I115" s="15"/>
      <c r="J115" s="1"/>
    </row>
    <row r="116" spans="1:10" ht="12.75" customHeight="1" x14ac:dyDescent="0.2">
      <c r="A116" s="11"/>
      <c r="B116" s="12"/>
      <c r="C116" s="13"/>
      <c r="D116" s="107"/>
      <c r="E116" s="14"/>
      <c r="F116" s="13"/>
      <c r="G116" s="12"/>
      <c r="H116" s="13"/>
      <c r="I116" s="15"/>
      <c r="J116" s="1"/>
    </row>
    <row r="117" spans="1:10" ht="12.75" customHeight="1" x14ac:dyDescent="0.2">
      <c r="A117" s="11"/>
      <c r="B117" s="12"/>
      <c r="C117" s="13"/>
      <c r="D117" s="107"/>
      <c r="E117" s="14"/>
      <c r="F117" s="13"/>
      <c r="G117" s="12"/>
      <c r="H117" s="13"/>
      <c r="I117" s="15"/>
      <c r="J117" s="1"/>
    </row>
    <row r="118" spans="1:10" ht="12.75" customHeight="1" x14ac:dyDescent="0.2">
      <c r="A118" s="11"/>
      <c r="B118" s="12"/>
      <c r="C118" s="13"/>
      <c r="D118" s="107"/>
      <c r="E118" s="14"/>
      <c r="F118" s="13"/>
      <c r="G118" s="12"/>
      <c r="H118" s="13"/>
      <c r="I118" s="15"/>
      <c r="J118" s="1"/>
    </row>
    <row r="119" spans="1:10" ht="12.75" customHeight="1" x14ac:dyDescent="0.2">
      <c r="A119" s="11"/>
      <c r="B119" s="12"/>
      <c r="C119" s="13"/>
      <c r="D119" s="107"/>
      <c r="E119" s="14"/>
      <c r="F119" s="13"/>
      <c r="G119" s="12"/>
      <c r="H119" s="13"/>
      <c r="I119" s="15"/>
      <c r="J119" s="1"/>
    </row>
    <row r="120" spans="1:10" ht="12.75" customHeight="1" x14ac:dyDescent="0.2">
      <c r="A120" s="11"/>
      <c r="B120" s="12"/>
      <c r="C120" s="13"/>
      <c r="D120" s="107"/>
      <c r="E120" s="14"/>
      <c r="F120" s="13"/>
      <c r="G120" s="12"/>
      <c r="H120" s="13"/>
      <c r="I120" s="15"/>
      <c r="J120" s="1"/>
    </row>
    <row r="121" spans="1:10" ht="12.75" customHeight="1" x14ac:dyDescent="0.2">
      <c r="A121" s="11"/>
      <c r="B121" s="12"/>
      <c r="C121" s="13"/>
      <c r="D121" s="107"/>
      <c r="E121" s="14"/>
      <c r="F121" s="13"/>
      <c r="G121" s="12"/>
      <c r="H121" s="13"/>
      <c r="I121" s="15"/>
      <c r="J121" s="1"/>
    </row>
    <row r="122" spans="1:10" ht="12.75" customHeight="1" x14ac:dyDescent="0.2">
      <c r="A122" s="11"/>
      <c r="B122" s="12"/>
      <c r="C122" s="13"/>
      <c r="D122" s="107"/>
      <c r="E122" s="14"/>
      <c r="F122" s="13"/>
      <c r="G122" s="12"/>
      <c r="H122" s="13"/>
      <c r="I122" s="15"/>
      <c r="J122" s="1"/>
    </row>
    <row r="123" spans="1:10" ht="12.75" customHeight="1" x14ac:dyDescent="0.2">
      <c r="A123" s="11"/>
      <c r="B123" s="12"/>
      <c r="C123" s="13"/>
      <c r="D123" s="107"/>
      <c r="E123" s="14"/>
      <c r="F123" s="13"/>
      <c r="G123" s="12"/>
      <c r="H123" s="13"/>
      <c r="I123" s="15"/>
      <c r="J123" s="1"/>
    </row>
    <row r="124" spans="1:10" ht="12.75" customHeight="1" x14ac:dyDescent="0.2">
      <c r="A124" s="11"/>
      <c r="B124" s="12"/>
      <c r="C124" s="13"/>
      <c r="D124" s="107"/>
      <c r="E124" s="14"/>
      <c r="F124" s="13"/>
      <c r="G124" s="12"/>
      <c r="H124" s="13"/>
      <c r="I124" s="15"/>
      <c r="J124" s="1"/>
    </row>
    <row r="125" spans="1:10" ht="12.75" customHeight="1" x14ac:dyDescent="0.2">
      <c r="A125" s="11"/>
      <c r="B125" s="12"/>
      <c r="C125" s="13"/>
      <c r="D125" s="107"/>
      <c r="E125" s="14"/>
      <c r="F125" s="13"/>
      <c r="G125" s="12"/>
      <c r="H125" s="13"/>
      <c r="I125" s="15"/>
      <c r="J125" s="1"/>
    </row>
    <row r="126" spans="1:10" ht="12.75" customHeight="1" x14ac:dyDescent="0.2">
      <c r="A126" s="11"/>
      <c r="B126" s="12"/>
      <c r="C126" s="13"/>
      <c r="D126" s="107"/>
      <c r="E126" s="14"/>
      <c r="F126" s="13"/>
      <c r="G126" s="12"/>
      <c r="H126" s="13"/>
      <c r="I126" s="15"/>
      <c r="J126" s="1"/>
    </row>
    <row r="127" spans="1:10" ht="12.75" customHeight="1" x14ac:dyDescent="0.2">
      <c r="A127" s="11"/>
      <c r="B127" s="12"/>
      <c r="C127" s="13"/>
      <c r="D127" s="107"/>
      <c r="E127" s="14"/>
      <c r="F127" s="13"/>
      <c r="G127" s="12"/>
      <c r="H127" s="13"/>
      <c r="I127" s="15"/>
      <c r="J127" s="1"/>
    </row>
    <row r="128" spans="1:10" ht="12.75" customHeight="1" x14ac:dyDescent="0.2">
      <c r="A128" s="11"/>
      <c r="B128" s="12"/>
      <c r="C128" s="13"/>
      <c r="D128" s="107"/>
      <c r="E128" s="14"/>
      <c r="F128" s="13"/>
      <c r="G128" s="12"/>
      <c r="H128" s="13"/>
      <c r="I128" s="15"/>
      <c r="J128" s="1"/>
    </row>
    <row r="129" spans="1:10" ht="12.75" customHeight="1" x14ac:dyDescent="0.2">
      <c r="A129" s="11"/>
      <c r="B129" s="12"/>
      <c r="C129" s="13"/>
      <c r="D129" s="107"/>
      <c r="E129" s="14"/>
      <c r="F129" s="13"/>
      <c r="G129" s="12"/>
      <c r="H129" s="13"/>
      <c r="I129" s="15"/>
      <c r="J129" s="1"/>
    </row>
    <row r="130" spans="1:10" ht="12.75" customHeight="1" x14ac:dyDescent="0.2">
      <c r="A130" s="11"/>
      <c r="B130" s="12"/>
      <c r="C130" s="13"/>
      <c r="D130" s="107"/>
      <c r="E130" s="14"/>
      <c r="F130" s="13"/>
      <c r="G130" s="12"/>
      <c r="H130" s="13"/>
      <c r="I130" s="15"/>
      <c r="J130" s="1"/>
    </row>
    <row r="131" spans="1:10" ht="12.75" customHeight="1" x14ac:dyDescent="0.2">
      <c r="A131" s="11"/>
      <c r="B131" s="12"/>
      <c r="C131" s="13"/>
      <c r="D131" s="107"/>
      <c r="E131" s="14"/>
      <c r="F131" s="13"/>
      <c r="G131" s="12"/>
      <c r="H131" s="13"/>
      <c r="I131" s="15"/>
      <c r="J131" s="1"/>
    </row>
    <row r="132" spans="1:10" ht="12.75" customHeight="1" x14ac:dyDescent="0.2">
      <c r="A132" s="11"/>
      <c r="B132" s="12"/>
      <c r="C132" s="13"/>
      <c r="D132" s="107"/>
      <c r="E132" s="14"/>
      <c r="F132" s="13"/>
      <c r="G132" s="12"/>
      <c r="H132" s="13"/>
      <c r="I132" s="15"/>
      <c r="J132" s="1"/>
    </row>
    <row r="133" spans="1:10" ht="12.75" customHeight="1" x14ac:dyDescent="0.2">
      <c r="A133" s="11"/>
      <c r="B133" s="12"/>
      <c r="C133" s="13"/>
      <c r="D133" s="107"/>
      <c r="E133" s="14"/>
      <c r="F133" s="13"/>
      <c r="G133" s="12"/>
      <c r="H133" s="13"/>
      <c r="I133" s="15"/>
      <c r="J133" s="1"/>
    </row>
    <row r="134" spans="1:10" ht="12.75" customHeight="1" x14ac:dyDescent="0.2">
      <c r="A134" s="11"/>
      <c r="B134" s="12"/>
      <c r="C134" s="13"/>
      <c r="D134" s="107"/>
      <c r="E134" s="14"/>
      <c r="F134" s="13"/>
      <c r="G134" s="12"/>
      <c r="H134" s="13"/>
      <c r="I134" s="15"/>
      <c r="J134" s="1"/>
    </row>
    <row r="135" spans="1:10" ht="12.75" customHeight="1" x14ac:dyDescent="0.2">
      <c r="A135" s="11"/>
      <c r="B135" s="12"/>
      <c r="C135" s="13"/>
      <c r="D135" s="107"/>
      <c r="E135" s="14"/>
      <c r="F135" s="13"/>
      <c r="G135" s="12"/>
      <c r="H135" s="13"/>
      <c r="I135" s="15"/>
      <c r="J135" s="1"/>
    </row>
    <row r="136" spans="1:10" ht="12.75" customHeight="1" x14ac:dyDescent="0.2">
      <c r="A136" s="11"/>
      <c r="B136" s="12"/>
      <c r="C136" s="13"/>
      <c r="D136" s="107"/>
      <c r="E136" s="14"/>
      <c r="F136" s="13"/>
      <c r="G136" s="12"/>
      <c r="H136" s="13"/>
      <c r="I136" s="15"/>
      <c r="J136" s="1"/>
    </row>
    <row r="137" spans="1:10" ht="12.75" customHeight="1" x14ac:dyDescent="0.2">
      <c r="A137" s="11"/>
      <c r="B137" s="12"/>
      <c r="C137" s="13"/>
      <c r="D137" s="107"/>
      <c r="E137" s="14"/>
      <c r="F137" s="13"/>
      <c r="G137" s="12"/>
      <c r="H137" s="13"/>
      <c r="I137" s="15"/>
      <c r="J137" s="1"/>
    </row>
    <row r="138" spans="1:10" ht="12.75" customHeight="1" x14ac:dyDescent="0.2">
      <c r="A138" s="11"/>
      <c r="B138" s="12"/>
      <c r="C138" s="13"/>
      <c r="D138" s="107"/>
      <c r="E138" s="14"/>
      <c r="F138" s="13"/>
      <c r="G138" s="12"/>
      <c r="H138" s="13"/>
      <c r="I138" s="15"/>
      <c r="J138" s="1"/>
    </row>
    <row r="139" spans="1:10" ht="12.75" customHeight="1" x14ac:dyDescent="0.2">
      <c r="A139" s="11"/>
      <c r="B139" s="12"/>
      <c r="C139" s="13"/>
      <c r="D139" s="107"/>
      <c r="E139" s="14"/>
      <c r="F139" s="13"/>
      <c r="G139" s="12"/>
      <c r="H139" s="13"/>
      <c r="I139" s="15"/>
      <c r="J139" s="1"/>
    </row>
    <row r="140" spans="1:10" ht="12.75" customHeight="1" x14ac:dyDescent="0.2">
      <c r="A140" s="11"/>
      <c r="B140" s="12"/>
      <c r="C140" s="13"/>
      <c r="D140" s="107"/>
      <c r="E140" s="14"/>
      <c r="F140" s="13"/>
      <c r="G140" s="12"/>
      <c r="H140" s="13"/>
      <c r="I140" s="15"/>
      <c r="J140" s="1"/>
    </row>
    <row r="141" spans="1:10" ht="12.75" customHeight="1" x14ac:dyDescent="0.2">
      <c r="A141" s="11"/>
      <c r="B141" s="12"/>
      <c r="C141" s="13"/>
      <c r="D141" s="107"/>
      <c r="E141" s="14"/>
      <c r="F141" s="13"/>
      <c r="G141" s="12"/>
      <c r="H141" s="13"/>
      <c r="I141" s="15"/>
      <c r="J141" s="1"/>
    </row>
    <row r="142" spans="1:10" ht="12.75" customHeight="1" x14ac:dyDescent="0.2">
      <c r="A142" s="11"/>
      <c r="B142" s="12"/>
      <c r="C142" s="13"/>
      <c r="D142" s="107"/>
      <c r="E142" s="14"/>
      <c r="F142" s="13"/>
      <c r="G142" s="12"/>
      <c r="H142" s="13"/>
      <c r="I142" s="15"/>
      <c r="J142" s="1"/>
    </row>
    <row r="143" spans="1:10" ht="12.75" customHeight="1" x14ac:dyDescent="0.2">
      <c r="A143" s="11"/>
      <c r="B143" s="12"/>
      <c r="C143" s="13"/>
      <c r="D143" s="107"/>
      <c r="E143" s="14"/>
      <c r="F143" s="13"/>
      <c r="G143" s="12"/>
      <c r="H143" s="13"/>
      <c r="I143" s="15"/>
      <c r="J143" s="1"/>
    </row>
    <row r="144" spans="1:10" ht="12.75" customHeight="1" x14ac:dyDescent="0.2">
      <c r="A144" s="11"/>
      <c r="B144" s="12"/>
      <c r="C144" s="13"/>
      <c r="D144" s="107"/>
      <c r="E144" s="14"/>
      <c r="F144" s="13"/>
      <c r="G144" s="12"/>
      <c r="H144" s="13"/>
      <c r="I144" s="15"/>
      <c r="J144" s="1"/>
    </row>
    <row r="145" spans="1:10" ht="12.75" customHeight="1" x14ac:dyDescent="0.2">
      <c r="A145" s="11"/>
      <c r="B145" s="12"/>
      <c r="C145" s="13"/>
      <c r="D145" s="107"/>
      <c r="E145" s="14"/>
      <c r="F145" s="13"/>
      <c r="G145" s="12"/>
      <c r="H145" s="13"/>
      <c r="I145" s="15"/>
      <c r="J145" s="1"/>
    </row>
    <row r="146" spans="1:10" ht="12.75" customHeight="1" x14ac:dyDescent="0.2">
      <c r="A146" s="11"/>
      <c r="B146" s="12"/>
      <c r="C146" s="13"/>
      <c r="D146" s="107"/>
      <c r="E146" s="14"/>
      <c r="F146" s="13"/>
      <c r="G146" s="12"/>
      <c r="H146" s="13"/>
      <c r="I146" s="15"/>
      <c r="J146" s="1"/>
    </row>
    <row r="147" spans="1:10" ht="12.75" customHeight="1" x14ac:dyDescent="0.2">
      <c r="A147" s="11"/>
      <c r="B147" s="12"/>
      <c r="C147" s="13"/>
      <c r="D147" s="107"/>
      <c r="E147" s="14"/>
      <c r="F147" s="13"/>
      <c r="G147" s="12"/>
      <c r="H147" s="13"/>
      <c r="I147" s="15"/>
      <c r="J147" s="1"/>
    </row>
    <row r="148" spans="1:10" ht="12.75" customHeight="1" x14ac:dyDescent="0.2">
      <c r="D148" s="1"/>
      <c r="J148" s="1"/>
    </row>
    <row r="149" spans="1:10" ht="12.75" customHeight="1" x14ac:dyDescent="0.2">
      <c r="D149" s="1"/>
    </row>
    <row r="150" spans="1:10" ht="12.75" customHeight="1" x14ac:dyDescent="0.2">
      <c r="D150" s="1"/>
    </row>
    <row r="151" spans="1:10" ht="12.75" customHeight="1" x14ac:dyDescent="0.2">
      <c r="D151" s="1"/>
    </row>
    <row r="152" spans="1:10" ht="12.75" customHeight="1" x14ac:dyDescent="0.2">
      <c r="D152" s="1"/>
    </row>
    <row r="153" spans="1:10" ht="12.75" customHeight="1" x14ac:dyDescent="0.2">
      <c r="D153" s="1"/>
    </row>
    <row r="154" spans="1:10" ht="12.75" customHeight="1" x14ac:dyDescent="0.2">
      <c r="D154" s="1"/>
    </row>
    <row r="155" spans="1:10" ht="12.75" customHeight="1" x14ac:dyDescent="0.2">
      <c r="D155" s="1"/>
    </row>
    <row r="156" spans="1:10" ht="12.75" customHeight="1" x14ac:dyDescent="0.2">
      <c r="D156" s="1"/>
    </row>
    <row r="157" spans="1:10" ht="12.75" customHeight="1" x14ac:dyDescent="0.2">
      <c r="D157" s="1"/>
    </row>
    <row r="158" spans="1:10" ht="12.75" customHeight="1" x14ac:dyDescent="0.2">
      <c r="D158" s="1"/>
    </row>
    <row r="159" spans="1:10" ht="12.75" customHeight="1" x14ac:dyDescent="0.2">
      <c r="D159" s="1"/>
    </row>
    <row r="160" spans="1:10" ht="12.75" customHeight="1" x14ac:dyDescent="0.2">
      <c r="D160" s="1"/>
    </row>
    <row r="161" spans="4:4" ht="12.75" customHeight="1" x14ac:dyDescent="0.2">
      <c r="D161" s="1"/>
    </row>
    <row r="162" spans="4:4" ht="12.75" customHeight="1" x14ac:dyDescent="0.2">
      <c r="D162" s="1"/>
    </row>
    <row r="163" spans="4:4" ht="12.75" customHeight="1" x14ac:dyDescent="0.2">
      <c r="D163" s="1"/>
    </row>
    <row r="164" spans="4:4" ht="12.75" customHeight="1" x14ac:dyDescent="0.2">
      <c r="D164" s="1"/>
    </row>
    <row r="165" spans="4:4" ht="12.75" customHeight="1" x14ac:dyDescent="0.2">
      <c r="D165" s="1"/>
    </row>
    <row r="166" spans="4:4" ht="12.75" customHeight="1" x14ac:dyDescent="0.2">
      <c r="D166" s="1"/>
    </row>
    <row r="167" spans="4:4" ht="12.75" customHeight="1" x14ac:dyDescent="0.2">
      <c r="D167" s="1"/>
    </row>
    <row r="168" spans="4:4" ht="12.75" customHeight="1" x14ac:dyDescent="0.2">
      <c r="D168" s="1"/>
    </row>
    <row r="169" spans="4:4" ht="12.75" customHeight="1" x14ac:dyDescent="0.2">
      <c r="D169" s="1"/>
    </row>
    <row r="170" spans="4:4" ht="12.75" customHeight="1" x14ac:dyDescent="0.2">
      <c r="D170" s="1"/>
    </row>
    <row r="171" spans="4:4" ht="12.75" customHeight="1" x14ac:dyDescent="0.2">
      <c r="D171" s="1"/>
    </row>
    <row r="172" spans="4:4" ht="12.75" customHeight="1" x14ac:dyDescent="0.2">
      <c r="D172" s="1"/>
    </row>
    <row r="173" spans="4:4" ht="12.75" customHeight="1" x14ac:dyDescent="0.2">
      <c r="D173" s="1"/>
    </row>
    <row r="174" spans="4:4" ht="12.75" customHeight="1" x14ac:dyDescent="0.2">
      <c r="D174" s="1"/>
    </row>
    <row r="175" spans="4:4" ht="12.75" customHeight="1" x14ac:dyDescent="0.2">
      <c r="D175" s="1"/>
    </row>
    <row r="176" spans="4:4" ht="12.75" customHeight="1" x14ac:dyDescent="0.2">
      <c r="D176" s="1"/>
    </row>
    <row r="177" spans="4:4" ht="12.75" customHeight="1" x14ac:dyDescent="0.2">
      <c r="D177" s="1"/>
    </row>
    <row r="178" spans="4:4" ht="12.75" customHeight="1" x14ac:dyDescent="0.2">
      <c r="D178" s="1"/>
    </row>
    <row r="179" spans="4:4" ht="12.75" customHeight="1" x14ac:dyDescent="0.2">
      <c r="D179" s="1"/>
    </row>
    <row r="180" spans="4:4" ht="12.75" customHeight="1" x14ac:dyDescent="0.2">
      <c r="D180" s="1"/>
    </row>
    <row r="181" spans="4:4" ht="12.75" customHeight="1" x14ac:dyDescent="0.2">
      <c r="D181" s="1"/>
    </row>
    <row r="182" spans="4:4" ht="12.75" customHeight="1" x14ac:dyDescent="0.2">
      <c r="D182" s="1"/>
    </row>
    <row r="183" spans="4:4" ht="12.75" customHeight="1" x14ac:dyDescent="0.2">
      <c r="D183" s="1"/>
    </row>
    <row r="184" spans="4:4" ht="12.75" customHeight="1" x14ac:dyDescent="0.2">
      <c r="D184" s="1"/>
    </row>
    <row r="185" spans="4:4" ht="12.75" customHeight="1" x14ac:dyDescent="0.2">
      <c r="D185" s="1"/>
    </row>
    <row r="186" spans="4:4" ht="12.75" customHeight="1" x14ac:dyDescent="0.2">
      <c r="D186" s="1"/>
    </row>
    <row r="187" spans="4:4" ht="12.75" customHeight="1" x14ac:dyDescent="0.2">
      <c r="D187" s="1"/>
    </row>
    <row r="188" spans="4:4" ht="12.75" customHeight="1" x14ac:dyDescent="0.2">
      <c r="D188" s="1"/>
    </row>
    <row r="189" spans="4:4" ht="12.75" customHeight="1" x14ac:dyDescent="0.2">
      <c r="D189" s="1"/>
    </row>
    <row r="190" spans="4:4" ht="12.75" customHeight="1" x14ac:dyDescent="0.2">
      <c r="D190" s="1"/>
    </row>
    <row r="191" spans="4:4" ht="12.75" customHeight="1" x14ac:dyDescent="0.2">
      <c r="D191" s="1"/>
    </row>
    <row r="192" spans="4:4" ht="12.75" customHeight="1" x14ac:dyDescent="0.2">
      <c r="D192" s="1"/>
    </row>
    <row r="193" spans="4:4" ht="12.75" customHeight="1" x14ac:dyDescent="0.2">
      <c r="D193" s="1"/>
    </row>
    <row r="194" spans="4:4" ht="12.75" customHeight="1" x14ac:dyDescent="0.2">
      <c r="D194" s="1"/>
    </row>
    <row r="195" spans="4:4" ht="12.75" customHeight="1" x14ac:dyDescent="0.2">
      <c r="D195" s="1"/>
    </row>
    <row r="196" spans="4:4" ht="12.75" customHeight="1" x14ac:dyDescent="0.2">
      <c r="D196" s="1"/>
    </row>
    <row r="197" spans="4:4" ht="12.75" customHeight="1" x14ac:dyDescent="0.2">
      <c r="D197" s="1"/>
    </row>
    <row r="198" spans="4:4" ht="12.75" customHeight="1" x14ac:dyDescent="0.2">
      <c r="D198" s="1"/>
    </row>
    <row r="199" spans="4:4" ht="12.75" customHeight="1" x14ac:dyDescent="0.2">
      <c r="D199" s="1"/>
    </row>
    <row r="200" spans="4:4" ht="12.75" customHeight="1" x14ac:dyDescent="0.2">
      <c r="D200" s="1"/>
    </row>
    <row r="201" spans="4:4" ht="12.75" customHeight="1" x14ac:dyDescent="0.2">
      <c r="D201" s="1"/>
    </row>
    <row r="202" spans="4:4" ht="12.75" customHeight="1" x14ac:dyDescent="0.2">
      <c r="D202" s="1"/>
    </row>
    <row r="203" spans="4:4" ht="12.75" customHeight="1" x14ac:dyDescent="0.2">
      <c r="D203" s="1"/>
    </row>
    <row r="204" spans="4:4" ht="12.75" customHeight="1" x14ac:dyDescent="0.2">
      <c r="D204" s="1"/>
    </row>
    <row r="205" spans="4:4" ht="12.75" customHeight="1" x14ac:dyDescent="0.2">
      <c r="D205" s="1"/>
    </row>
    <row r="206" spans="4:4" ht="12.75" customHeight="1" x14ac:dyDescent="0.2">
      <c r="D206" s="1"/>
    </row>
    <row r="207" spans="4:4" ht="12.75" customHeight="1" x14ac:dyDescent="0.2">
      <c r="D207" s="1"/>
    </row>
    <row r="208" spans="4:4" ht="12.75" customHeight="1" x14ac:dyDescent="0.2">
      <c r="D208" s="1"/>
    </row>
    <row r="209" spans="4:4" ht="12.75" customHeight="1" x14ac:dyDescent="0.2">
      <c r="D209" s="1"/>
    </row>
    <row r="210" spans="4:4" ht="12.75" customHeight="1" x14ac:dyDescent="0.2">
      <c r="D210" s="1"/>
    </row>
    <row r="211" spans="4:4" ht="12.75" customHeight="1" x14ac:dyDescent="0.2">
      <c r="D211" s="1"/>
    </row>
    <row r="212" spans="4:4" ht="12.75" customHeight="1" x14ac:dyDescent="0.2">
      <c r="D212" s="1"/>
    </row>
    <row r="213" spans="4:4" ht="12.75" customHeight="1" x14ac:dyDescent="0.2">
      <c r="D213" s="1"/>
    </row>
    <row r="214" spans="4:4" ht="12.75" customHeight="1" x14ac:dyDescent="0.2">
      <c r="D214" s="1"/>
    </row>
    <row r="215" spans="4:4" ht="12.75" customHeight="1" x14ac:dyDescent="0.2">
      <c r="D215" s="1"/>
    </row>
    <row r="216" spans="4:4" ht="12.75" customHeight="1" x14ac:dyDescent="0.2">
      <c r="D216" s="1"/>
    </row>
    <row r="217" spans="4:4" ht="12.75" customHeight="1" x14ac:dyDescent="0.2">
      <c r="D217" s="1"/>
    </row>
    <row r="218" spans="4:4" ht="12.75" customHeight="1" x14ac:dyDescent="0.2">
      <c r="D218" s="1"/>
    </row>
    <row r="219" spans="4:4" ht="12.75" customHeight="1" x14ac:dyDescent="0.2">
      <c r="D219" s="1"/>
    </row>
    <row r="220" spans="4:4" ht="12.75" customHeight="1" x14ac:dyDescent="0.2">
      <c r="D220" s="1"/>
    </row>
    <row r="221" spans="4:4" ht="12.75" customHeight="1" x14ac:dyDescent="0.2">
      <c r="D221" s="1"/>
    </row>
    <row r="222" spans="4:4" ht="12.75" customHeight="1" x14ac:dyDescent="0.2">
      <c r="D222" s="1"/>
    </row>
    <row r="223" spans="4:4" ht="12.75" customHeight="1" x14ac:dyDescent="0.2">
      <c r="D223" s="1"/>
    </row>
    <row r="224" spans="4:4" ht="12.75" customHeight="1" x14ac:dyDescent="0.2">
      <c r="D224" s="1"/>
    </row>
    <row r="225" spans="4:4" ht="12.75" customHeight="1" x14ac:dyDescent="0.2">
      <c r="D225" s="1"/>
    </row>
    <row r="226" spans="4:4" ht="12.75" customHeight="1" x14ac:dyDescent="0.2">
      <c r="D226" s="1"/>
    </row>
    <row r="227" spans="4:4" ht="12.75" customHeight="1" x14ac:dyDescent="0.2">
      <c r="D227" s="1"/>
    </row>
    <row r="228" spans="4:4" ht="12.75" customHeight="1" x14ac:dyDescent="0.2">
      <c r="D228" s="1"/>
    </row>
    <row r="229" spans="4:4" ht="12.75" customHeight="1" x14ac:dyDescent="0.2">
      <c r="D229" s="1"/>
    </row>
    <row r="230" spans="4:4" ht="12.75" customHeight="1" x14ac:dyDescent="0.2">
      <c r="D230" s="1"/>
    </row>
    <row r="231" spans="4:4" ht="12.75" customHeight="1" x14ac:dyDescent="0.2">
      <c r="D231" s="1"/>
    </row>
    <row r="232" spans="4:4" ht="12.75" customHeight="1" x14ac:dyDescent="0.2">
      <c r="D232" s="1"/>
    </row>
    <row r="233" spans="4:4" ht="12.75" customHeight="1" x14ac:dyDescent="0.2">
      <c r="D233" s="1"/>
    </row>
    <row r="234" spans="4:4" ht="12.75" customHeight="1" x14ac:dyDescent="0.2">
      <c r="D234" s="1"/>
    </row>
    <row r="235" spans="4:4" ht="12.75" customHeight="1" x14ac:dyDescent="0.2">
      <c r="D235" s="1"/>
    </row>
    <row r="236" spans="4:4" ht="12.75" customHeight="1" x14ac:dyDescent="0.2">
      <c r="D236" s="1"/>
    </row>
    <row r="237" spans="4:4" ht="12.75" customHeight="1" x14ac:dyDescent="0.2">
      <c r="D237" s="1"/>
    </row>
    <row r="238" spans="4:4" ht="12.75" customHeight="1" x14ac:dyDescent="0.2">
      <c r="D238" s="1"/>
    </row>
    <row r="239" spans="4:4" ht="12.75" customHeight="1" x14ac:dyDescent="0.2">
      <c r="D239" s="1"/>
    </row>
    <row r="240" spans="4:4" ht="12.75" customHeight="1" x14ac:dyDescent="0.2">
      <c r="D240" s="1"/>
    </row>
    <row r="241" spans="4:4" ht="12.75" customHeight="1" x14ac:dyDescent="0.2">
      <c r="D241" s="1"/>
    </row>
    <row r="242" spans="4:4" ht="12.75" customHeight="1" x14ac:dyDescent="0.2">
      <c r="D242" s="1"/>
    </row>
    <row r="243" spans="4:4" ht="12.75" customHeight="1" x14ac:dyDescent="0.2">
      <c r="D243" s="1"/>
    </row>
    <row r="244" spans="4:4" ht="12.75" customHeight="1" x14ac:dyDescent="0.2">
      <c r="D244" s="1"/>
    </row>
    <row r="245" spans="4:4" ht="12.75" customHeight="1" x14ac:dyDescent="0.2">
      <c r="D245" s="1"/>
    </row>
    <row r="246" spans="4:4" ht="12.75" customHeight="1" x14ac:dyDescent="0.2">
      <c r="D246" s="1"/>
    </row>
    <row r="247" spans="4:4" ht="12.75" customHeight="1" x14ac:dyDescent="0.2">
      <c r="D247" s="1"/>
    </row>
    <row r="248" spans="4:4" ht="12.75" customHeight="1" x14ac:dyDescent="0.2">
      <c r="D248" s="1"/>
    </row>
    <row r="249" spans="4:4" ht="12.75" customHeight="1" x14ac:dyDescent="0.2">
      <c r="D249" s="1"/>
    </row>
    <row r="250" spans="4:4" ht="12.75" customHeight="1" x14ac:dyDescent="0.2">
      <c r="D250" s="1"/>
    </row>
    <row r="251" spans="4:4" ht="12.75" customHeight="1" x14ac:dyDescent="0.2">
      <c r="D251" s="1"/>
    </row>
    <row r="252" spans="4:4" ht="12.75" customHeight="1" x14ac:dyDescent="0.2">
      <c r="D252" s="1"/>
    </row>
    <row r="253" spans="4:4" ht="12.75" customHeight="1" x14ac:dyDescent="0.2">
      <c r="D253" s="1"/>
    </row>
    <row r="254" spans="4:4" ht="12.75" customHeight="1" x14ac:dyDescent="0.2">
      <c r="D254" s="1"/>
    </row>
    <row r="255" spans="4:4" ht="12.75" customHeight="1" x14ac:dyDescent="0.2">
      <c r="D255" s="1"/>
    </row>
    <row r="256" spans="4:4" ht="12.75" customHeight="1" x14ac:dyDescent="0.2">
      <c r="D256" s="1"/>
    </row>
    <row r="257" spans="1:9" ht="12.75" customHeight="1" x14ac:dyDescent="0.2">
      <c r="D257" s="1"/>
    </row>
    <row r="258" spans="1:9" ht="12.75" customHeight="1" x14ac:dyDescent="0.2">
      <c r="D258" s="1"/>
    </row>
    <row r="259" spans="1:9" ht="12.75" customHeight="1" thickBot="1" x14ac:dyDescent="0.25">
      <c r="A259" s="108"/>
      <c r="B259" s="109"/>
      <c r="C259" s="110"/>
      <c r="D259" s="111"/>
      <c r="E259" s="112"/>
      <c r="F259" s="110"/>
      <c r="G259" s="109"/>
      <c r="H259" s="110"/>
      <c r="I259" s="113"/>
    </row>
  </sheetData>
  <phoneticPr fontId="0" type="noConversion"/>
  <printOptions horizontalCentered="1"/>
  <pageMargins left="0.39370078740157483" right="0.39370078740157483" top="0.51181102362204722" bottom="0.19685039370078741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H91"/>
  <sheetViews>
    <sheetView showGridLines="0" zoomScale="80" zoomScaleNormal="80" workbookViewId="0">
      <selection activeCell="L38" sqref="L38"/>
    </sheetView>
  </sheetViews>
  <sheetFormatPr defaultColWidth="9.140625" defaultRowHeight="12.75" customHeight="1" x14ac:dyDescent="0.2"/>
  <cols>
    <col min="1" max="1" width="9.28515625" style="6" customWidth="1"/>
    <col min="2" max="2" width="10.140625" style="7" customWidth="1"/>
    <col min="3" max="3" width="3" style="3" customWidth="1"/>
    <col min="4" max="4" width="32.5703125" style="2" customWidth="1"/>
    <col min="5" max="5" width="6.140625" style="4" customWidth="1"/>
    <col min="6" max="6" width="9.28515625" style="3" customWidth="1"/>
    <col min="7" max="7" width="10.42578125" style="7" customWidth="1"/>
    <col min="8" max="8" width="9.28515625" style="3" customWidth="1"/>
    <col min="9" max="9" width="9" style="8" customWidth="1"/>
    <col min="10" max="10" width="3" style="2" customWidth="1"/>
    <col min="11" max="16384" width="9.140625" style="2"/>
  </cols>
  <sheetData>
    <row r="1" spans="1:86" ht="12.75" customHeight="1" thickBot="1" x14ac:dyDescent="0.25">
      <c r="A1" s="1"/>
      <c r="B1" s="1"/>
      <c r="C1" s="1"/>
      <c r="E1" s="10"/>
      <c r="F1" s="1"/>
      <c r="G1" s="1"/>
      <c r="H1" s="26"/>
      <c r="I1" s="1"/>
    </row>
    <row r="2" spans="1:86" ht="12.75" customHeight="1" x14ac:dyDescent="0.2">
      <c r="A2" s="258"/>
      <c r="B2" s="202"/>
      <c r="C2" s="202"/>
      <c r="D2" s="202"/>
      <c r="E2" s="201" t="str">
        <f>+page1!E2</f>
        <v>Place Priorities</v>
      </c>
      <c r="F2" s="202"/>
      <c r="G2" s="202"/>
      <c r="H2" s="202"/>
      <c r="I2" s="203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</row>
    <row r="3" spans="1:86" ht="12.75" customHeight="1" thickBot="1" x14ac:dyDescent="0.25">
      <c r="B3" s="205"/>
      <c r="C3" s="205"/>
      <c r="D3" s="205"/>
      <c r="E3" s="204" t="str">
        <f>+page1!E3</f>
        <v>Revenue Estimates 2022-23</v>
      </c>
      <c r="F3" s="205"/>
      <c r="G3" s="205"/>
      <c r="H3" s="205"/>
      <c r="I3" s="206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</row>
    <row r="4" spans="1:86" ht="12.75" customHeight="1" x14ac:dyDescent="0.2">
      <c r="A4" s="216" t="str">
        <f>+page1!A4</f>
        <v>2020-21</v>
      </c>
      <c r="B4" s="208"/>
      <c r="C4" s="91"/>
      <c r="D4" s="92" t="s">
        <v>0</v>
      </c>
      <c r="E4" s="191" t="s">
        <v>1</v>
      </c>
      <c r="F4" s="207" t="str">
        <f>page1!F4</f>
        <v>2021-22</v>
      </c>
      <c r="G4" s="208"/>
      <c r="H4" s="207" t="str">
        <f>page1!H4</f>
        <v>2022-23</v>
      </c>
      <c r="I4" s="213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</row>
    <row r="5" spans="1:86" ht="24" customHeight="1" x14ac:dyDescent="0.2">
      <c r="A5" s="209" t="s">
        <v>17</v>
      </c>
      <c r="B5" s="210"/>
      <c r="C5" s="39"/>
      <c r="D5" s="44"/>
      <c r="E5" s="126" t="s">
        <v>2</v>
      </c>
      <c r="F5" s="243" t="s">
        <v>18</v>
      </c>
      <c r="G5" s="244"/>
      <c r="H5" s="211" t="s">
        <v>19</v>
      </c>
      <c r="I5" s="215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</row>
    <row r="6" spans="1:86" s="1" customFormat="1" ht="12.75" customHeight="1" x14ac:dyDescent="0.2">
      <c r="A6" s="33"/>
      <c r="B6" s="34"/>
      <c r="C6" s="37"/>
      <c r="D6" s="53"/>
      <c r="E6" s="36"/>
      <c r="F6" s="37"/>
      <c r="G6" s="34"/>
      <c r="H6" s="35"/>
      <c r="I6" s="54"/>
      <c r="K6" s="2"/>
      <c r="L6" s="2"/>
      <c r="M6" s="2"/>
    </row>
    <row r="7" spans="1:86" ht="12.75" customHeight="1" x14ac:dyDescent="0.2">
      <c r="A7" s="33"/>
      <c r="B7" s="34"/>
      <c r="C7" s="37"/>
      <c r="D7" s="53" t="s">
        <v>22</v>
      </c>
      <c r="E7" s="125" t="s">
        <v>122</v>
      </c>
      <c r="F7" s="37"/>
      <c r="G7" s="34"/>
      <c r="H7" s="35"/>
      <c r="I7" s="54"/>
      <c r="J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86" ht="12.75" customHeight="1" x14ac:dyDescent="0.2">
      <c r="A8" s="33">
        <f>[13]Sheet1!$L$9</f>
        <v>19093.57</v>
      </c>
      <c r="B8" s="34"/>
      <c r="C8" s="37">
        <v>1</v>
      </c>
      <c r="D8" s="35" t="s">
        <v>7</v>
      </c>
      <c r="E8" s="66"/>
      <c r="F8" s="37">
        <f>'[13]100 - Land Drainage'!$F$7+'[13]100 - Land Drainage'!$F$8</f>
        <v>21430</v>
      </c>
      <c r="G8" s="34"/>
      <c r="H8" s="35">
        <f>'[13]100 - Land Drainage'!$R$7+'[13]100 - Land Drainage'!$R$8</f>
        <v>20830</v>
      </c>
      <c r="I8" s="54"/>
      <c r="J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86" ht="12.75" customHeight="1" x14ac:dyDescent="0.2">
      <c r="A9" s="33">
        <f>[13]Sheet1!$L$14</f>
        <v>136.74</v>
      </c>
      <c r="B9" s="34"/>
      <c r="C9" s="37">
        <f>+C8+1</f>
        <v>2</v>
      </c>
      <c r="D9" s="35" t="s">
        <v>9</v>
      </c>
      <c r="E9" s="66"/>
      <c r="F9" s="37">
        <f>'[13]100 - Land Drainage'!$F$9</f>
        <v>140</v>
      </c>
      <c r="G9" s="34"/>
      <c r="H9" s="35">
        <f>'[13]100 - Land Drainage'!$R$9</f>
        <v>140</v>
      </c>
      <c r="I9" s="54"/>
      <c r="J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86" ht="12.75" customHeight="1" x14ac:dyDescent="0.2">
      <c r="A10" s="56"/>
      <c r="B10" s="55">
        <f>SUM(A8:A9)</f>
        <v>19230.310000000001</v>
      </c>
      <c r="C10" s="37">
        <f>+C9+1</f>
        <v>3</v>
      </c>
      <c r="D10" s="53" t="s">
        <v>10</v>
      </c>
      <c r="E10" s="66"/>
      <c r="F10" s="58"/>
      <c r="G10" s="55">
        <f>SUM(F8:F9)</f>
        <v>21570</v>
      </c>
      <c r="H10" s="69"/>
      <c r="I10" s="41">
        <f>SUM(H8:H9)</f>
        <v>20970</v>
      </c>
      <c r="J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86" s="9" customFormat="1" ht="12.75" customHeight="1" x14ac:dyDescent="0.2">
      <c r="A11" s="56"/>
      <c r="B11" s="57">
        <f>B10</f>
        <v>19230.310000000001</v>
      </c>
      <c r="C11" s="58">
        <f>+C10+1</f>
        <v>4</v>
      </c>
      <c r="D11" s="59" t="s">
        <v>14</v>
      </c>
      <c r="E11" s="67"/>
      <c r="F11" s="58"/>
      <c r="G11" s="57">
        <f>G10</f>
        <v>21570</v>
      </c>
      <c r="H11" s="59"/>
      <c r="I11" s="42">
        <f>I10</f>
        <v>20970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</row>
    <row r="12" spans="1:86" s="5" customFormat="1" ht="12.75" customHeight="1" x14ac:dyDescent="0.2">
      <c r="A12" s="38"/>
      <c r="B12" s="61"/>
      <c r="C12" s="39"/>
      <c r="D12" s="62" t="s">
        <v>13</v>
      </c>
      <c r="E12" s="126"/>
      <c r="F12" s="39"/>
      <c r="G12" s="61"/>
      <c r="H12" s="44"/>
      <c r="I12" s="6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86" s="1" customFormat="1" ht="12.75" customHeight="1" x14ac:dyDescent="0.2">
      <c r="A13" s="33"/>
      <c r="B13" s="34"/>
      <c r="C13" s="58"/>
      <c r="D13" s="59"/>
      <c r="E13" s="60"/>
      <c r="F13" s="100"/>
      <c r="G13" s="105"/>
      <c r="H13" s="99"/>
      <c r="I13" s="198"/>
      <c r="K13" s="2"/>
      <c r="L13" s="2"/>
      <c r="M13" s="2"/>
    </row>
    <row r="14" spans="1:86" s="40" customFormat="1" ht="12.75" customHeight="1" x14ac:dyDescent="0.2">
      <c r="A14" s="33"/>
      <c r="B14" s="34"/>
      <c r="C14" s="37"/>
      <c r="D14" s="53" t="s">
        <v>23</v>
      </c>
      <c r="E14" s="68" t="s">
        <v>101</v>
      </c>
      <c r="F14" s="96"/>
      <c r="G14" s="97"/>
      <c r="H14" s="99"/>
      <c r="I14" s="98"/>
    </row>
    <row r="15" spans="1:86" s="40" customFormat="1" ht="12.75" customHeight="1" x14ac:dyDescent="0.2">
      <c r="A15" s="33">
        <f>[14]Sheet1!$L$13</f>
        <v>100240.97</v>
      </c>
      <c r="B15" s="34"/>
      <c r="C15" s="37">
        <f>page2!C11+1</f>
        <v>5</v>
      </c>
      <c r="D15" s="35" t="s">
        <v>7</v>
      </c>
      <c r="E15" s="66"/>
      <c r="F15" s="37">
        <f>SUM('[14]120 - Car Parks'!$F$7:$F$14)</f>
        <v>102920</v>
      </c>
      <c r="G15" s="34"/>
      <c r="H15" s="35">
        <f>SUM('[14]120 - Car Parks'!$R$7:$R$14)</f>
        <v>113320</v>
      </c>
      <c r="I15" s="54"/>
    </row>
    <row r="16" spans="1:86" s="40" customFormat="1" ht="12.75" customHeight="1" x14ac:dyDescent="0.2">
      <c r="A16" s="33">
        <f>[14]Sheet1!$L$17</f>
        <v>3970</v>
      </c>
      <c r="B16" s="34"/>
      <c r="C16" s="37">
        <f t="shared" ref="C16:C22" si="0">C15+1</f>
        <v>6</v>
      </c>
      <c r="D16" s="35" t="s">
        <v>57</v>
      </c>
      <c r="E16" s="66"/>
      <c r="F16" s="37">
        <f>SUM('[14]120 - Car Parks'!$F$15)</f>
        <v>3970</v>
      </c>
      <c r="G16" s="34"/>
      <c r="H16" s="35">
        <f>SUM('[14]120 - Car Parks'!$R$15)</f>
        <v>3970</v>
      </c>
      <c r="I16" s="54"/>
    </row>
    <row r="17" spans="1:9" s="40" customFormat="1" ht="12.75" customHeight="1" x14ac:dyDescent="0.2">
      <c r="A17" s="33">
        <f>[14]Sheet1!$L$28</f>
        <v>19886.16</v>
      </c>
      <c r="B17" s="34"/>
      <c r="C17" s="37">
        <f t="shared" si="0"/>
        <v>7</v>
      </c>
      <c r="D17" s="35" t="s">
        <v>9</v>
      </c>
      <c r="E17" s="66"/>
      <c r="F17" s="37">
        <f>SUM('[14]120 - Car Parks'!$F$16:$F$24)</f>
        <v>20060</v>
      </c>
      <c r="G17" s="34"/>
      <c r="H17" s="35">
        <f>SUM('[14]120 - Car Parks'!$R$16:$R$24)</f>
        <v>20090</v>
      </c>
      <c r="I17" s="54"/>
    </row>
    <row r="18" spans="1:9" s="40" customFormat="1" ht="12.75" customHeight="1" x14ac:dyDescent="0.2">
      <c r="A18" s="33">
        <f>[14]Sheet1!$L$35</f>
        <v>66800.899999999994</v>
      </c>
      <c r="B18" s="34"/>
      <c r="C18" s="37">
        <f t="shared" si="0"/>
        <v>8</v>
      </c>
      <c r="D18" s="35" t="s">
        <v>20</v>
      </c>
      <c r="E18" s="66"/>
      <c r="F18" s="37">
        <f>SUM('[14]120 - Car Parks'!$F$25:$F$27)+'[14]120 - Car Parks'!$F$42</f>
        <v>123090</v>
      </c>
      <c r="G18" s="34"/>
      <c r="H18" s="35">
        <f>SUM('[14]120 - Car Parks'!$R$25:$R$27)+'[14]120 - Car Parks'!$R$42</f>
        <v>128850</v>
      </c>
      <c r="I18" s="54"/>
    </row>
    <row r="19" spans="1:9" s="40" customFormat="1" ht="12.75" customHeight="1" x14ac:dyDescent="0.2">
      <c r="A19" s="33">
        <f>[14]Sheet1!$L$41</f>
        <v>833890.74</v>
      </c>
      <c r="B19" s="34"/>
      <c r="C19" s="37">
        <v>9</v>
      </c>
      <c r="D19" s="35" t="s">
        <v>54</v>
      </c>
      <c r="E19" s="66"/>
      <c r="F19" s="37">
        <v>0</v>
      </c>
      <c r="G19" s="34"/>
      <c r="H19" s="35">
        <v>0</v>
      </c>
      <c r="I19" s="54"/>
    </row>
    <row r="20" spans="1:9" s="40" customFormat="1" ht="12.75" customHeight="1" x14ac:dyDescent="0.2">
      <c r="A20" s="33"/>
      <c r="B20" s="55">
        <f>SUM(A15:A19)</f>
        <v>1024788.77</v>
      </c>
      <c r="C20" s="37">
        <v>10</v>
      </c>
      <c r="D20" s="53" t="s">
        <v>10</v>
      </c>
      <c r="E20" s="66"/>
      <c r="F20" s="37"/>
      <c r="G20" s="55">
        <f>SUM(F15:F18)</f>
        <v>250040</v>
      </c>
      <c r="H20" s="35"/>
      <c r="I20" s="41">
        <f>SUM(H15:H18)</f>
        <v>266230</v>
      </c>
    </row>
    <row r="21" spans="1:9" s="40" customFormat="1" ht="12.75" customHeight="1" x14ac:dyDescent="0.2">
      <c r="A21" s="33"/>
      <c r="B21" s="55">
        <f>-[14]Sheet1!$L$51</f>
        <v>295775.94</v>
      </c>
      <c r="C21" s="39">
        <v>11</v>
      </c>
      <c r="D21" s="62" t="s">
        <v>11</v>
      </c>
      <c r="E21" s="126"/>
      <c r="F21" s="37"/>
      <c r="G21" s="55">
        <f>-'[14]120 - Car Parks'!$F$37</f>
        <v>800450</v>
      </c>
      <c r="H21" s="35"/>
      <c r="I21" s="41">
        <f>-'[14]120 - Car Parks'!$R$37</f>
        <v>625830</v>
      </c>
    </row>
    <row r="22" spans="1:9" s="40" customFormat="1" ht="12.75" customHeight="1" x14ac:dyDescent="0.2">
      <c r="A22" s="56"/>
      <c r="B22" s="57">
        <f>SUM(B20-B21)</f>
        <v>729012.83000000007</v>
      </c>
      <c r="C22" s="37">
        <f t="shared" si="0"/>
        <v>12</v>
      </c>
      <c r="D22" s="59" t="s">
        <v>14</v>
      </c>
      <c r="E22" s="67"/>
      <c r="F22" s="100"/>
      <c r="G22" s="57">
        <f>SUM(G20-G21)</f>
        <v>-550410</v>
      </c>
      <c r="H22" s="104"/>
      <c r="I22" s="42">
        <f>SUM(I20-I21)</f>
        <v>-359600</v>
      </c>
    </row>
    <row r="23" spans="1:9" s="40" customFormat="1" ht="12.75" customHeight="1" x14ac:dyDescent="0.2">
      <c r="A23" s="38"/>
      <c r="B23" s="61"/>
      <c r="C23" s="39"/>
      <c r="D23" s="62" t="s">
        <v>13</v>
      </c>
      <c r="E23" s="126"/>
      <c r="F23" s="102"/>
      <c r="G23" s="101"/>
      <c r="H23" s="44"/>
      <c r="I23" s="64"/>
    </row>
    <row r="24" spans="1:9" s="40" customFormat="1" ht="12.75" customHeight="1" x14ac:dyDescent="0.2">
      <c r="A24" s="46"/>
      <c r="B24" s="47"/>
      <c r="C24" s="37"/>
      <c r="D24" s="51"/>
      <c r="E24" s="66"/>
      <c r="F24" s="49"/>
      <c r="G24" s="47"/>
      <c r="H24" s="76"/>
      <c r="I24" s="50"/>
    </row>
    <row r="25" spans="1:9" s="40" customFormat="1" ht="12.75" customHeight="1" x14ac:dyDescent="0.2">
      <c r="A25" s="33"/>
      <c r="B25" s="34"/>
      <c r="C25" s="37"/>
      <c r="D25" s="53" t="s">
        <v>24</v>
      </c>
      <c r="E25" s="68" t="s">
        <v>102</v>
      </c>
      <c r="F25" s="37"/>
      <c r="G25" s="34"/>
      <c r="H25" s="35"/>
      <c r="I25" s="54"/>
    </row>
    <row r="26" spans="1:9" s="40" customFormat="1" ht="12.75" customHeight="1" x14ac:dyDescent="0.2">
      <c r="A26" s="33">
        <f>[15]Sheet1!$L$7</f>
        <v>0</v>
      </c>
      <c r="B26" s="34"/>
      <c r="C26" s="37">
        <f>+C22+1</f>
        <v>13</v>
      </c>
      <c r="D26" s="35" t="s">
        <v>6</v>
      </c>
      <c r="E26" s="66"/>
      <c r="F26" s="37">
        <f>SUM('[15]140 - Christmas Lighting'!$F$7)</f>
        <v>1270</v>
      </c>
      <c r="G26" s="34"/>
      <c r="H26" s="35">
        <f>'[15]140 - Christmas Lighting'!$R$7</f>
        <v>500</v>
      </c>
      <c r="I26" s="54"/>
    </row>
    <row r="27" spans="1:9" s="40" customFormat="1" ht="12.75" customHeight="1" x14ac:dyDescent="0.2">
      <c r="A27" s="33">
        <f>[15]Sheet1!$L$13</f>
        <v>31736.78</v>
      </c>
      <c r="B27" s="34"/>
      <c r="C27" s="37">
        <f t="shared" ref="C27:C32" si="1">SUM(C26)+1</f>
        <v>14</v>
      </c>
      <c r="D27" s="35" t="s">
        <v>7</v>
      </c>
      <c r="E27" s="66"/>
      <c r="F27" s="37">
        <f>SUM('[15]140 - Christmas Lighting'!$F$8:$F$11)</f>
        <v>34000</v>
      </c>
      <c r="G27" s="34"/>
      <c r="H27" s="35">
        <f>SUM('[15]140 - Christmas Lighting'!$R$8:$R$11)</f>
        <v>32600</v>
      </c>
      <c r="I27" s="54"/>
    </row>
    <row r="28" spans="1:9" s="40" customFormat="1" ht="12.75" customHeight="1" x14ac:dyDescent="0.2">
      <c r="A28" s="33">
        <f>[15]Sheet1!$L$18</f>
        <v>202.3</v>
      </c>
      <c r="B28" s="34"/>
      <c r="C28" s="37">
        <f t="shared" si="1"/>
        <v>15</v>
      </c>
      <c r="D28" s="35" t="s">
        <v>9</v>
      </c>
      <c r="E28" s="66"/>
      <c r="F28" s="37">
        <f>SUM('[15]140 - Christmas Lighting'!$F$12:$F$13)</f>
        <v>210</v>
      </c>
      <c r="G28" s="34"/>
      <c r="H28" s="35">
        <f>'[15]140 - Christmas Lighting'!$R$13</f>
        <v>210</v>
      </c>
      <c r="I28" s="54"/>
    </row>
    <row r="29" spans="1:9" s="40" customFormat="1" ht="12.75" customHeight="1" x14ac:dyDescent="0.2">
      <c r="A29" s="33"/>
      <c r="B29" s="34"/>
      <c r="C29" s="37">
        <v>18</v>
      </c>
      <c r="D29" s="35" t="s">
        <v>54</v>
      </c>
      <c r="E29" s="66"/>
      <c r="F29" s="37">
        <f>'[15]140 - Christmas Lighting'!$F$23</f>
        <v>7000</v>
      </c>
      <c r="G29" s="34"/>
      <c r="H29" s="35">
        <v>0</v>
      </c>
      <c r="I29" s="54"/>
    </row>
    <row r="30" spans="1:9" s="40" customFormat="1" ht="12.75" customHeight="1" x14ac:dyDescent="0.2">
      <c r="A30" s="56"/>
      <c r="B30" s="55">
        <f>SUM(A26:A28)</f>
        <v>31939.079999999998</v>
      </c>
      <c r="C30" s="37">
        <f>+C29+1</f>
        <v>19</v>
      </c>
      <c r="D30" s="53" t="s">
        <v>10</v>
      </c>
      <c r="E30" s="68"/>
      <c r="F30" s="58"/>
      <c r="G30" s="41">
        <f>SUM(F26:F29)</f>
        <v>42480</v>
      </c>
      <c r="H30" s="69"/>
      <c r="I30" s="41">
        <f>SUM(H26:H29)</f>
        <v>33310</v>
      </c>
    </row>
    <row r="31" spans="1:9" s="40" customFormat="1" ht="12.75" customHeight="1" x14ac:dyDescent="0.2">
      <c r="A31" s="33"/>
      <c r="B31" s="55"/>
      <c r="C31" s="37">
        <f t="shared" si="1"/>
        <v>20</v>
      </c>
      <c r="D31" s="62" t="s">
        <v>11</v>
      </c>
      <c r="E31" s="83"/>
      <c r="F31" s="37"/>
      <c r="G31" s="55">
        <f>-'[16]140 - Christmas Lighting'!$E$19</f>
        <v>0</v>
      </c>
      <c r="H31" s="35"/>
      <c r="I31" s="41">
        <f>-'[16]140 - Christmas Lighting'!$Q$19</f>
        <v>0</v>
      </c>
    </row>
    <row r="32" spans="1:9" s="40" customFormat="1" ht="12.75" customHeight="1" x14ac:dyDescent="0.2">
      <c r="A32" s="56"/>
      <c r="B32" s="57">
        <f>+B30-B31</f>
        <v>31939.079999999998</v>
      </c>
      <c r="C32" s="58">
        <f t="shared" si="1"/>
        <v>21</v>
      </c>
      <c r="D32" s="59" t="s">
        <v>12</v>
      </c>
      <c r="E32" s="67"/>
      <c r="F32" s="58"/>
      <c r="G32" s="57">
        <f>+G30-G31</f>
        <v>42480</v>
      </c>
      <c r="H32" s="69"/>
      <c r="I32" s="42">
        <f>+I30-I31</f>
        <v>33310</v>
      </c>
    </row>
    <row r="33" spans="1:10" s="40" customFormat="1" ht="12.75" customHeight="1" x14ac:dyDescent="0.2">
      <c r="A33" s="38"/>
      <c r="B33" s="61"/>
      <c r="C33" s="39" t="s">
        <v>4</v>
      </c>
      <c r="D33" s="62" t="s">
        <v>13</v>
      </c>
      <c r="E33" s="126"/>
      <c r="F33" s="39"/>
      <c r="G33" s="61"/>
      <c r="H33" s="44"/>
      <c r="I33" s="64"/>
    </row>
    <row r="34" spans="1:10" ht="12.75" customHeight="1" x14ac:dyDescent="0.2">
      <c r="A34" s="79"/>
      <c r="B34" s="80"/>
      <c r="C34" s="114"/>
      <c r="D34" s="119"/>
      <c r="E34" s="195"/>
      <c r="F34" s="114"/>
      <c r="G34" s="115"/>
      <c r="H34" s="95"/>
      <c r="I34" s="127"/>
      <c r="J34" s="1"/>
    </row>
    <row r="35" spans="1:10" ht="12.75" customHeight="1" x14ac:dyDescent="0.2">
      <c r="A35" s="33"/>
      <c r="B35" s="34"/>
      <c r="C35" s="37"/>
      <c r="D35" s="53" t="s">
        <v>25</v>
      </c>
      <c r="E35" s="68" t="s">
        <v>103</v>
      </c>
      <c r="F35" s="37"/>
      <c r="G35" s="34"/>
      <c r="H35" s="35"/>
      <c r="I35" s="54"/>
      <c r="J35" s="1"/>
    </row>
    <row r="36" spans="1:10" ht="12.75" customHeight="1" x14ac:dyDescent="0.2">
      <c r="A36" s="33">
        <f>[17]Sheet1!$L$11</f>
        <v>-2166.4900000000007</v>
      </c>
      <c r="B36" s="55"/>
      <c r="C36" s="37">
        <f>+C32+1</f>
        <v>22</v>
      </c>
      <c r="D36" s="35" t="s">
        <v>7</v>
      </c>
      <c r="E36" s="68"/>
      <c r="F36" s="37">
        <f>SUM('[17]300 - Cattle Market'!$F$7:$F$11)</f>
        <v>5400</v>
      </c>
      <c r="G36" s="55"/>
      <c r="H36" s="35">
        <f>SUM('[17]300 - Cattle Market'!$R$7:$R$11)</f>
        <v>11530</v>
      </c>
      <c r="I36" s="41"/>
      <c r="J36" s="1"/>
    </row>
    <row r="37" spans="1:10" ht="12.75" customHeight="1" x14ac:dyDescent="0.2">
      <c r="A37" s="33">
        <f>[17]Sheet1!$L$22</f>
        <v>23904.36</v>
      </c>
      <c r="B37" s="55"/>
      <c r="C37" s="37">
        <f>+C36+1</f>
        <v>23</v>
      </c>
      <c r="D37" s="35" t="s">
        <v>9</v>
      </c>
      <c r="E37" s="66"/>
      <c r="F37" s="37">
        <f>SUM('[17]300 - Cattle Market'!$F$12:$F$16)</f>
        <v>27530</v>
      </c>
      <c r="G37" s="55"/>
      <c r="H37" s="35">
        <f>SUM('[17]300 - Cattle Market'!$R$12:$R$16)</f>
        <v>24420</v>
      </c>
      <c r="I37" s="41"/>
      <c r="J37" s="1"/>
    </row>
    <row r="38" spans="1:10" ht="12.75" customHeight="1" x14ac:dyDescent="0.2">
      <c r="A38" s="33">
        <f>+'[18]300 - Cattle Market'!$B$39</f>
        <v>0</v>
      </c>
      <c r="B38" s="55"/>
      <c r="C38" s="37">
        <f>+C37+1</f>
        <v>24</v>
      </c>
      <c r="D38" s="35" t="s">
        <v>20</v>
      </c>
      <c r="E38" s="66"/>
      <c r="F38" s="37">
        <f>'[17]300 - Cattle Market'!$F$39</f>
        <v>2300</v>
      </c>
      <c r="G38" s="55"/>
      <c r="H38" s="35">
        <f>'[17]300 - Cattle Market'!$R$39</f>
        <v>2340</v>
      </c>
      <c r="I38" s="41"/>
      <c r="J38" s="1"/>
    </row>
    <row r="39" spans="1:10" ht="12.75" customHeight="1" x14ac:dyDescent="0.2">
      <c r="A39" s="38">
        <f>[17]Sheet1!$L$33</f>
        <v>289402.40000000002</v>
      </c>
      <c r="B39" s="55"/>
      <c r="C39" s="37">
        <f>+C38+1</f>
        <v>25</v>
      </c>
      <c r="D39" s="35" t="s">
        <v>54</v>
      </c>
      <c r="E39" s="66"/>
      <c r="F39" s="39">
        <f>'[17]300 - Cattle Market'!$F$41</f>
        <v>291990</v>
      </c>
      <c r="G39" s="55"/>
      <c r="H39" s="44">
        <f>'[17]300 - Cattle Market'!$R$41</f>
        <v>421950</v>
      </c>
      <c r="I39" s="41"/>
      <c r="J39" s="1"/>
    </row>
    <row r="40" spans="1:10" ht="12.75" customHeight="1" x14ac:dyDescent="0.2">
      <c r="A40" s="33"/>
      <c r="B40" s="55">
        <f>SUM(A36:A39)</f>
        <v>311140.27</v>
      </c>
      <c r="C40" s="37">
        <f>C39+1</f>
        <v>26</v>
      </c>
      <c r="D40" s="53" t="s">
        <v>10</v>
      </c>
      <c r="E40" s="66"/>
      <c r="F40" s="37"/>
      <c r="G40" s="55">
        <f>SUM(F36:F39)</f>
        <v>327220</v>
      </c>
      <c r="H40" s="35"/>
      <c r="I40" s="41">
        <f>SUM(H36:H39)</f>
        <v>460240</v>
      </c>
      <c r="J40" s="1"/>
    </row>
    <row r="41" spans="1:10" ht="12.75" customHeight="1" x14ac:dyDescent="0.2">
      <c r="A41" s="33"/>
      <c r="B41" s="82">
        <f>-[17]Sheet1!$L$54</f>
        <v>186269.40999999997</v>
      </c>
      <c r="C41" s="44">
        <f>+C40+1</f>
        <v>27</v>
      </c>
      <c r="D41" s="62" t="s">
        <v>11</v>
      </c>
      <c r="E41" s="126"/>
      <c r="F41" s="37"/>
      <c r="G41" s="82">
        <f>-'[17]300 - Cattle Market'!$F$35</f>
        <v>212460</v>
      </c>
      <c r="H41" s="35"/>
      <c r="I41" s="65">
        <f>-'[17]300 - Cattle Market'!$R$35</f>
        <v>243270</v>
      </c>
      <c r="J41" s="1"/>
    </row>
    <row r="42" spans="1:10" ht="12.75" customHeight="1" x14ac:dyDescent="0.2">
      <c r="A42" s="56"/>
      <c r="B42" s="55">
        <f>B40-B41</f>
        <v>124870.86000000004</v>
      </c>
      <c r="C42" s="58">
        <f>+C41+1</f>
        <v>28</v>
      </c>
      <c r="D42" s="59" t="s">
        <v>12</v>
      </c>
      <c r="E42" s="81"/>
      <c r="F42" s="58"/>
      <c r="G42" s="55">
        <f>G40-G41</f>
        <v>114760</v>
      </c>
      <c r="H42" s="69"/>
      <c r="I42" s="41">
        <f>I40-I41</f>
        <v>216970</v>
      </c>
      <c r="J42" s="1"/>
    </row>
    <row r="43" spans="1:10" ht="12.75" customHeight="1" x14ac:dyDescent="0.2">
      <c r="A43" s="38"/>
      <c r="B43" s="82"/>
      <c r="C43" s="39"/>
      <c r="D43" s="62" t="s">
        <v>13</v>
      </c>
      <c r="E43" s="83"/>
      <c r="F43" s="39"/>
      <c r="G43" s="82"/>
      <c r="H43" s="44"/>
      <c r="I43" s="65"/>
      <c r="J43" s="1"/>
    </row>
    <row r="44" spans="1:10" ht="12.75" customHeight="1" x14ac:dyDescent="0.2">
      <c r="A44" s="33"/>
      <c r="B44" s="55"/>
      <c r="C44" s="58"/>
      <c r="D44" s="59"/>
      <c r="E44" s="81"/>
      <c r="F44" s="37"/>
      <c r="G44" s="55"/>
      <c r="H44" s="69"/>
      <c r="I44" s="42"/>
      <c r="J44" s="1"/>
    </row>
    <row r="45" spans="1:10" ht="12.75" customHeight="1" x14ac:dyDescent="0.2">
      <c r="A45" s="33"/>
      <c r="B45" s="55"/>
      <c r="C45" s="52" t="s">
        <v>55</v>
      </c>
      <c r="D45" s="53"/>
      <c r="E45" s="68" t="s">
        <v>104</v>
      </c>
      <c r="F45" s="37"/>
      <c r="G45" s="55"/>
      <c r="H45" s="35"/>
      <c r="I45" s="41"/>
      <c r="J45" s="1"/>
    </row>
    <row r="46" spans="1:10" ht="12.75" customHeight="1" x14ac:dyDescent="0.2">
      <c r="A46" s="33"/>
      <c r="B46" s="55"/>
      <c r="C46" s="52"/>
      <c r="D46" s="53"/>
      <c r="E46" s="68"/>
      <c r="F46" s="37"/>
      <c r="G46" s="55"/>
      <c r="H46" s="35"/>
      <c r="I46" s="41"/>
      <c r="J46" s="1"/>
    </row>
    <row r="47" spans="1:10" ht="12.75" customHeight="1" x14ac:dyDescent="0.2">
      <c r="A47" s="38">
        <v>6650</v>
      </c>
      <c r="B47" s="55"/>
      <c r="C47" s="37">
        <f>C42+1</f>
        <v>29</v>
      </c>
      <c r="D47" s="35" t="s">
        <v>9</v>
      </c>
      <c r="E47" s="68"/>
      <c r="F47" s="39">
        <v>0</v>
      </c>
      <c r="G47" s="55"/>
      <c r="H47" s="44">
        <v>0</v>
      </c>
      <c r="I47" s="41"/>
      <c r="J47" s="1"/>
    </row>
    <row r="48" spans="1:10" ht="12.75" customHeight="1" x14ac:dyDescent="0.2">
      <c r="A48" s="56"/>
      <c r="B48" s="55">
        <f>SUM(A46:A47)</f>
        <v>6650</v>
      </c>
      <c r="C48" s="37">
        <f>C47+1</f>
        <v>30</v>
      </c>
      <c r="D48" s="53" t="s">
        <v>10</v>
      </c>
      <c r="E48" s="68"/>
      <c r="F48" s="58"/>
      <c r="G48" s="55">
        <f>SUM(F46:F47)</f>
        <v>0</v>
      </c>
      <c r="H48" s="69"/>
      <c r="I48" s="41">
        <f>SUM(H46:H47)</f>
        <v>0</v>
      </c>
      <c r="J48" s="1"/>
    </row>
    <row r="49" spans="1:10" ht="12.75" customHeight="1" x14ac:dyDescent="0.2">
      <c r="A49" s="38"/>
      <c r="B49" s="82"/>
      <c r="C49" s="37">
        <f>C48+1</f>
        <v>31</v>
      </c>
      <c r="D49" s="62" t="s">
        <v>11</v>
      </c>
      <c r="E49" s="83"/>
      <c r="F49" s="39"/>
      <c r="G49" s="82">
        <v>0</v>
      </c>
      <c r="H49" s="44"/>
      <c r="I49" s="65">
        <v>0</v>
      </c>
      <c r="J49" s="1"/>
    </row>
    <row r="50" spans="1:10" ht="12.75" customHeight="1" x14ac:dyDescent="0.2">
      <c r="A50" s="33"/>
      <c r="B50" s="57">
        <f>B48-B49</f>
        <v>6650</v>
      </c>
      <c r="C50" s="58">
        <f>C49+1</f>
        <v>32</v>
      </c>
      <c r="D50" s="53" t="s">
        <v>12</v>
      </c>
      <c r="E50" s="68"/>
      <c r="F50" s="37"/>
      <c r="G50" s="57">
        <f>G48-G49</f>
        <v>0</v>
      </c>
      <c r="H50" s="35"/>
      <c r="I50" s="42">
        <f>I48-I49</f>
        <v>0</v>
      </c>
      <c r="J50" s="1"/>
    </row>
    <row r="51" spans="1:10" ht="12.75" customHeight="1" x14ac:dyDescent="0.2">
      <c r="A51" s="38"/>
      <c r="B51" s="82"/>
      <c r="C51" s="39"/>
      <c r="D51" s="62" t="s">
        <v>13</v>
      </c>
      <c r="E51" s="83"/>
      <c r="F51" s="39"/>
      <c r="G51" s="82"/>
      <c r="H51" s="44"/>
      <c r="I51" s="65"/>
      <c r="J51" s="1"/>
    </row>
    <row r="52" spans="1:10" ht="12.75" customHeight="1" x14ac:dyDescent="0.2">
      <c r="A52" s="79"/>
      <c r="B52" s="80"/>
      <c r="C52" s="114"/>
      <c r="D52" s="119"/>
      <c r="E52" s="195"/>
      <c r="F52" s="114"/>
      <c r="G52" s="115"/>
      <c r="H52" s="95"/>
      <c r="I52" s="127"/>
      <c r="J52" s="1"/>
    </row>
    <row r="53" spans="1:10" s="1" customFormat="1" ht="12.75" customHeight="1" x14ac:dyDescent="0.2">
      <c r="A53" s="33"/>
      <c r="B53" s="35"/>
      <c r="C53" s="37"/>
      <c r="D53" s="53" t="s">
        <v>26</v>
      </c>
      <c r="E53" s="68" t="s">
        <v>105</v>
      </c>
      <c r="F53" s="37"/>
      <c r="G53" s="34"/>
      <c r="H53" s="35"/>
      <c r="I53" s="54"/>
    </row>
    <row r="54" spans="1:10" s="1" customFormat="1" ht="12.75" customHeight="1" x14ac:dyDescent="0.2">
      <c r="A54" s="33">
        <v>0</v>
      </c>
      <c r="B54" s="35"/>
      <c r="C54" s="37">
        <f>C50+1</f>
        <v>33</v>
      </c>
      <c r="D54" s="35" t="s">
        <v>6</v>
      </c>
      <c r="E54" s="68"/>
      <c r="F54" s="37">
        <v>0</v>
      </c>
      <c r="G54" s="34"/>
      <c r="H54" s="35">
        <v>0</v>
      </c>
      <c r="I54" s="54"/>
    </row>
    <row r="55" spans="1:10" s="1" customFormat="1" ht="12.75" customHeight="1" x14ac:dyDescent="0.2">
      <c r="A55" s="33">
        <f>[19]Sheet1!$L$15</f>
        <v>41274.83</v>
      </c>
      <c r="B55" s="35"/>
      <c r="C55" s="37">
        <f>C54+1</f>
        <v>34</v>
      </c>
      <c r="D55" s="35" t="s">
        <v>9</v>
      </c>
      <c r="E55" s="66"/>
      <c r="F55" s="37">
        <f>SUM('[19]315 - Tourism'!$F$7:$F$10)</f>
        <v>25090</v>
      </c>
      <c r="G55" s="34"/>
      <c r="H55" s="35">
        <f>SUM('[19]315 - Tourism'!$R$7:$R$10)</f>
        <v>24360</v>
      </c>
      <c r="I55" s="54"/>
    </row>
    <row r="56" spans="1:10" s="1" customFormat="1" ht="12.75" customHeight="1" x14ac:dyDescent="0.2">
      <c r="A56" s="85"/>
      <c r="B56" s="55">
        <f>SUM(A54:A55)</f>
        <v>41274.83</v>
      </c>
      <c r="C56" s="37">
        <f>+C55+1</f>
        <v>35</v>
      </c>
      <c r="D56" s="53" t="s">
        <v>10</v>
      </c>
      <c r="E56" s="68"/>
      <c r="F56" s="78"/>
      <c r="G56" s="55">
        <f>SUM(F54:F55)</f>
        <v>25090</v>
      </c>
      <c r="H56" s="59"/>
      <c r="I56" s="41">
        <f>SUM(H54:H55)</f>
        <v>24360</v>
      </c>
    </row>
    <row r="57" spans="1:10" s="1" customFormat="1" ht="12.75" customHeight="1" x14ac:dyDescent="0.2">
      <c r="A57" s="84"/>
      <c r="B57" s="82">
        <f>-'[20]315 - Tourism'!$B$17</f>
        <v>0</v>
      </c>
      <c r="C57" s="44">
        <f>C56+1</f>
        <v>36</v>
      </c>
      <c r="D57" s="62" t="s">
        <v>11</v>
      </c>
      <c r="E57" s="83"/>
      <c r="F57" s="52"/>
      <c r="G57" s="82">
        <f>-'[20]315 - Tourism'!$E$17</f>
        <v>0</v>
      </c>
      <c r="H57" s="53"/>
      <c r="I57" s="65">
        <f>-'[20]315 - Tourism'!$Q$17</f>
        <v>0</v>
      </c>
    </row>
    <row r="58" spans="1:10" s="1" customFormat="1" ht="12.75" customHeight="1" x14ac:dyDescent="0.2">
      <c r="A58" s="85"/>
      <c r="B58" s="55">
        <f>B56-B57</f>
        <v>41274.83</v>
      </c>
      <c r="C58" s="58">
        <f>C57+1</f>
        <v>37</v>
      </c>
      <c r="D58" s="59" t="s">
        <v>27</v>
      </c>
      <c r="E58" s="81"/>
      <c r="F58" s="78"/>
      <c r="G58" s="55">
        <f>G56-G57</f>
        <v>25090</v>
      </c>
      <c r="H58" s="59"/>
      <c r="I58" s="41">
        <f>I56-I57</f>
        <v>24360</v>
      </c>
    </row>
    <row r="59" spans="1:10" s="1" customFormat="1" ht="12.75" customHeight="1" x14ac:dyDescent="0.2">
      <c r="A59" s="38"/>
      <c r="B59" s="44"/>
      <c r="C59" s="39"/>
      <c r="D59" s="62" t="s">
        <v>28</v>
      </c>
      <c r="E59" s="83"/>
      <c r="F59" s="39"/>
      <c r="G59" s="61"/>
      <c r="H59" s="44"/>
      <c r="I59" s="64"/>
    </row>
    <row r="60" spans="1:10" s="1" customFormat="1" ht="12.75" customHeight="1" x14ac:dyDescent="0.2">
      <c r="A60" s="33"/>
      <c r="B60" s="35"/>
      <c r="C60" s="37"/>
      <c r="D60" s="53"/>
      <c r="E60" s="68"/>
      <c r="F60" s="37"/>
      <c r="G60" s="34"/>
      <c r="H60" s="35"/>
      <c r="I60" s="54"/>
    </row>
    <row r="61" spans="1:10" s="1" customFormat="1" ht="12.75" customHeight="1" x14ac:dyDescent="0.2">
      <c r="A61" s="33"/>
      <c r="B61" s="35"/>
      <c r="C61" s="37"/>
      <c r="D61" s="53" t="s">
        <v>61</v>
      </c>
      <c r="E61" s="68" t="s">
        <v>106</v>
      </c>
      <c r="F61" s="37"/>
      <c r="G61" s="34"/>
      <c r="H61" s="35"/>
      <c r="I61" s="54"/>
    </row>
    <row r="62" spans="1:10" s="1" customFormat="1" ht="12.75" customHeight="1" x14ac:dyDescent="0.2">
      <c r="A62" s="33">
        <f>[21]Sheet1!$L$13</f>
        <v>1379.27</v>
      </c>
      <c r="B62" s="35"/>
      <c r="C62" s="37">
        <f>+C58+1</f>
        <v>38</v>
      </c>
      <c r="D62" s="35" t="s">
        <v>7</v>
      </c>
      <c r="E62" s="68"/>
      <c r="F62" s="37">
        <f>SUM('[21]320 - King Street'!$G$7:$G$12)</f>
        <v>2640</v>
      </c>
      <c r="G62" s="34"/>
      <c r="H62" s="35">
        <f>SUM('[21]320 - King Street'!$S$7:$S$12)</f>
        <v>14170</v>
      </c>
      <c r="I62" s="54"/>
    </row>
    <row r="63" spans="1:10" s="1" customFormat="1" ht="12.75" customHeight="1" x14ac:dyDescent="0.2">
      <c r="A63" s="33">
        <f>[21]Sheet1!$L$18</f>
        <v>1311.6</v>
      </c>
      <c r="B63" s="35"/>
      <c r="C63" s="37">
        <f t="shared" ref="C63:C67" si="2">+C62+1</f>
        <v>39</v>
      </c>
      <c r="D63" s="35" t="s">
        <v>9</v>
      </c>
      <c r="E63" s="68"/>
      <c r="F63" s="37">
        <f>'[21]320 - King Street'!$G$13</f>
        <v>500</v>
      </c>
      <c r="G63" s="34"/>
      <c r="H63" s="35">
        <f>'[21]320 - King Street'!$S$13</f>
        <v>1350</v>
      </c>
      <c r="I63" s="54"/>
    </row>
    <row r="64" spans="1:10" s="1" customFormat="1" ht="12.75" customHeight="1" x14ac:dyDescent="0.2">
      <c r="A64" s="33">
        <f>[21]Sheet1!$L$26</f>
        <v>-35126.620000000003</v>
      </c>
      <c r="B64" s="35"/>
      <c r="C64" s="37">
        <f t="shared" si="2"/>
        <v>40</v>
      </c>
      <c r="D64" s="35" t="s">
        <v>54</v>
      </c>
      <c r="E64" s="68"/>
      <c r="F64" s="37">
        <f>'[21]320 - King Street'!$G$26</f>
        <v>4960</v>
      </c>
      <c r="G64" s="34"/>
      <c r="H64" s="35">
        <f>'[21]320 - King Street'!$S$26</f>
        <v>3490</v>
      </c>
      <c r="I64" s="54"/>
    </row>
    <row r="65" spans="1:9" s="1" customFormat="1" ht="12.75" customHeight="1" x14ac:dyDescent="0.2">
      <c r="A65" s="56"/>
      <c r="B65" s="53">
        <f>SUM(A62:A64)</f>
        <v>-32435.750000000004</v>
      </c>
      <c r="C65" s="37">
        <f>+C64+1</f>
        <v>41</v>
      </c>
      <c r="D65" s="53" t="s">
        <v>10</v>
      </c>
      <c r="E65" s="68"/>
      <c r="F65" s="58"/>
      <c r="G65" s="55">
        <f>SUM(F62:F64)</f>
        <v>8100</v>
      </c>
      <c r="H65" s="69"/>
      <c r="I65" s="41">
        <f>SUM(H62:H64)</f>
        <v>19010</v>
      </c>
    </row>
    <row r="66" spans="1:9" s="1" customFormat="1" ht="12.75" customHeight="1" x14ac:dyDescent="0.2">
      <c r="A66" s="38"/>
      <c r="B66" s="62">
        <f>-[21]Sheet1!$L$35</f>
        <v>12500.04</v>
      </c>
      <c r="C66" s="37">
        <f t="shared" si="2"/>
        <v>42</v>
      </c>
      <c r="D66" s="53" t="s">
        <v>11</v>
      </c>
      <c r="E66" s="68"/>
      <c r="F66" s="39"/>
      <c r="G66" s="82">
        <f>-'[21]320 - King Street'!$G$20</f>
        <v>12500</v>
      </c>
      <c r="H66" s="44"/>
      <c r="I66" s="65">
        <f>-'[21]320 - King Street'!$S$20</f>
        <v>25000</v>
      </c>
    </row>
    <row r="67" spans="1:9" s="1" customFormat="1" ht="12.75" customHeight="1" x14ac:dyDescent="0.2">
      <c r="A67" s="33"/>
      <c r="B67" s="55">
        <f>B65-B66</f>
        <v>-44935.790000000008</v>
      </c>
      <c r="C67" s="58">
        <f t="shared" si="2"/>
        <v>43</v>
      </c>
      <c r="D67" s="59" t="s">
        <v>27</v>
      </c>
      <c r="E67" s="81"/>
      <c r="F67" s="37"/>
      <c r="G67" s="55">
        <f>G65-G66</f>
        <v>-4400</v>
      </c>
      <c r="H67" s="35"/>
      <c r="I67" s="41">
        <f>I65-I66</f>
        <v>-5990</v>
      </c>
    </row>
    <row r="68" spans="1:9" s="1" customFormat="1" ht="12" customHeight="1" x14ac:dyDescent="0.2">
      <c r="A68" s="38"/>
      <c r="B68" s="44"/>
      <c r="C68" s="39"/>
      <c r="D68" s="62" t="s">
        <v>28</v>
      </c>
      <c r="E68" s="83"/>
      <c r="F68" s="39"/>
      <c r="G68" s="61"/>
      <c r="H68" s="44"/>
      <c r="I68" s="64"/>
    </row>
    <row r="69" spans="1:9" s="1" customFormat="1" ht="12.75" customHeight="1" x14ac:dyDescent="0.2">
      <c r="A69" s="33"/>
      <c r="B69" s="35"/>
      <c r="C69" s="58"/>
      <c r="D69" s="59"/>
      <c r="E69" s="81"/>
      <c r="F69" s="58"/>
      <c r="G69" s="90"/>
      <c r="H69" s="35"/>
      <c r="I69" s="120"/>
    </row>
    <row r="70" spans="1:9" s="1" customFormat="1" ht="12.75" customHeight="1" x14ac:dyDescent="0.2">
      <c r="A70" s="46"/>
      <c r="B70" s="76"/>
      <c r="C70" s="37"/>
      <c r="D70" s="48" t="s">
        <v>29</v>
      </c>
      <c r="E70" s="68" t="s">
        <v>107</v>
      </c>
      <c r="F70" s="49"/>
      <c r="G70" s="47"/>
      <c r="H70" s="76"/>
      <c r="I70" s="50"/>
    </row>
    <row r="71" spans="1:9" s="1" customFormat="1" ht="12.75" customHeight="1" x14ac:dyDescent="0.2">
      <c r="A71" s="86">
        <f>[22]Sheet1!$L$16</f>
        <v>469416.65</v>
      </c>
      <c r="B71" s="43"/>
      <c r="C71" s="37">
        <f>+C67+1</f>
        <v>44</v>
      </c>
      <c r="D71" s="51" t="s">
        <v>6</v>
      </c>
      <c r="E71" s="66"/>
      <c r="F71" s="87">
        <f>SUM('[22]340 - Development Control'!$F$7:$F$19)</f>
        <v>496100</v>
      </c>
      <c r="G71" s="43"/>
      <c r="H71" s="66">
        <f>SUM('[22]340 - Development Control'!$R$7:$R$19)</f>
        <v>556930</v>
      </c>
      <c r="I71" s="128"/>
    </row>
    <row r="72" spans="1:9" s="1" customFormat="1" ht="12.75" customHeight="1" x14ac:dyDescent="0.2">
      <c r="A72" s="86">
        <f>[22]Sheet1!$L$19</f>
        <v>0</v>
      </c>
      <c r="B72" s="47"/>
      <c r="C72" s="37">
        <f t="shared" ref="C72:C77" si="3">SUM(C71)+1</f>
        <v>45</v>
      </c>
      <c r="D72" s="51" t="s">
        <v>7</v>
      </c>
      <c r="E72" s="66"/>
      <c r="F72" s="87">
        <f>'[22]340 - Development Control'!$F$49</f>
        <v>37030</v>
      </c>
      <c r="G72" s="47"/>
      <c r="H72" s="66">
        <f>'[22]340 - Development Control'!$R$49</f>
        <v>47030</v>
      </c>
      <c r="I72" s="50"/>
    </row>
    <row r="73" spans="1:9" s="1" customFormat="1" ht="12.75" customHeight="1" x14ac:dyDescent="0.2">
      <c r="A73" s="86">
        <f>[22]Sheet1!$L$24</f>
        <v>10953.04</v>
      </c>
      <c r="B73" s="47"/>
      <c r="C73" s="37">
        <f t="shared" si="3"/>
        <v>46</v>
      </c>
      <c r="D73" s="35" t="s">
        <v>8</v>
      </c>
      <c r="E73" s="66"/>
      <c r="F73" s="87">
        <f>SUM('[22]340 - Development Control'!$F$20:$F$22)</f>
        <v>18620</v>
      </c>
      <c r="G73" s="47"/>
      <c r="H73" s="66">
        <f>SUM('[22]340 - Development Control'!$R$20:$R$22)</f>
        <v>18630</v>
      </c>
      <c r="I73" s="50"/>
    </row>
    <row r="74" spans="1:9" s="190" customFormat="1" ht="12.75" customHeight="1" x14ac:dyDescent="0.2">
      <c r="A74" s="86">
        <f>[22]Sheet1!$L$37</f>
        <v>90176.06</v>
      </c>
      <c r="B74" s="47"/>
      <c r="C74" s="37">
        <f t="shared" si="3"/>
        <v>47</v>
      </c>
      <c r="D74" s="35" t="s">
        <v>9</v>
      </c>
      <c r="E74" s="66"/>
      <c r="F74" s="87">
        <f>SUM('[22]340 - Development Control'!$F$23:$F$34)+'[22]340 - Development Control'!$F$50+'[22]340 - Development Control'!$F$51</f>
        <v>99180</v>
      </c>
      <c r="G74" s="47"/>
      <c r="H74" s="66">
        <f>SUM('[22]340 - Development Control'!$R$23:$R$34)+'[22]340 - Development Control'!$R$50+'[22]340 - Development Control'!$R$51</f>
        <v>71490</v>
      </c>
      <c r="I74" s="50"/>
    </row>
    <row r="75" spans="1:9" s="1" customFormat="1" ht="12.75" customHeight="1" x14ac:dyDescent="0.2">
      <c r="A75" s="86">
        <v>0</v>
      </c>
      <c r="B75" s="47"/>
      <c r="C75" s="37">
        <f>+C74+1</f>
        <v>48</v>
      </c>
      <c r="D75" s="35" t="s">
        <v>54</v>
      </c>
      <c r="E75" s="66"/>
      <c r="F75" s="87">
        <v>0</v>
      </c>
      <c r="G75" s="47"/>
      <c r="H75" s="66">
        <v>0</v>
      </c>
      <c r="I75" s="50"/>
    </row>
    <row r="76" spans="1:9" s="1" customFormat="1" ht="12.75" customHeight="1" x14ac:dyDescent="0.2">
      <c r="A76" s="88"/>
      <c r="B76" s="77">
        <f>SUM(A71:A75)</f>
        <v>570545.75</v>
      </c>
      <c r="C76" s="37">
        <f t="shared" si="3"/>
        <v>49</v>
      </c>
      <c r="D76" s="53" t="s">
        <v>10</v>
      </c>
      <c r="E76" s="66"/>
      <c r="F76" s="89"/>
      <c r="G76" s="77">
        <f>SUM(F71:F75)</f>
        <v>650930</v>
      </c>
      <c r="H76" s="196"/>
      <c r="I76" s="129">
        <f>SUM(H71:H75)</f>
        <v>694080</v>
      </c>
    </row>
    <row r="77" spans="1:9" s="1" customFormat="1" ht="12.75" customHeight="1" x14ac:dyDescent="0.2">
      <c r="A77" s="46"/>
      <c r="B77" s="199">
        <f>-[22]Sheet1!$L$58</f>
        <v>739133.34</v>
      </c>
      <c r="C77" s="35">
        <f t="shared" si="3"/>
        <v>50</v>
      </c>
      <c r="D77" s="53" t="s">
        <v>30</v>
      </c>
      <c r="E77" s="66"/>
      <c r="F77" s="211"/>
      <c r="G77" s="199">
        <f>-'[22]340 - Development Control'!$F$45</f>
        <v>864630</v>
      </c>
      <c r="H77" s="209"/>
      <c r="I77" s="200">
        <f>-'[22]340 - Development Control'!$R$45</f>
        <v>875320</v>
      </c>
    </row>
    <row r="78" spans="1:9" s="1" customFormat="1" ht="12.75" customHeight="1" x14ac:dyDescent="0.2">
      <c r="A78" s="88"/>
      <c r="B78" s="55">
        <f>B76-B77</f>
        <v>-168587.58999999997</v>
      </c>
      <c r="C78" s="58">
        <f>+C77+1</f>
        <v>51</v>
      </c>
      <c r="D78" s="59" t="s">
        <v>27</v>
      </c>
      <c r="E78" s="67"/>
      <c r="F78" s="49"/>
      <c r="G78" s="55">
        <f>G76-G77</f>
        <v>-213700</v>
      </c>
      <c r="H78" s="35"/>
      <c r="I78" s="41">
        <f>I76-I77</f>
        <v>-181240</v>
      </c>
    </row>
    <row r="79" spans="1:9" s="1" customFormat="1" ht="12.75" customHeight="1" thickBot="1" x14ac:dyDescent="0.25">
      <c r="A79" s="70"/>
      <c r="B79" s="71"/>
      <c r="C79" s="72"/>
      <c r="D79" s="73" t="s">
        <v>28</v>
      </c>
      <c r="E79" s="94"/>
      <c r="F79" s="72"/>
      <c r="G79" s="71"/>
      <c r="H79" s="74"/>
      <c r="I79" s="75"/>
    </row>
    <row r="80" spans="1:9" ht="12.75" customHeight="1" x14ac:dyDescent="0.2">
      <c r="A80" s="1"/>
      <c r="B80" s="1"/>
      <c r="C80" s="1"/>
      <c r="D80" s="1"/>
      <c r="E80" s="10"/>
      <c r="F80" s="1"/>
      <c r="G80" s="1"/>
      <c r="H80" s="1"/>
      <c r="I80" s="1"/>
    </row>
    <row r="81" spans="1:9" ht="12.75" customHeight="1" x14ac:dyDescent="0.2">
      <c r="A81" s="1"/>
      <c r="B81" s="1"/>
      <c r="C81" s="1"/>
      <c r="D81" s="1"/>
      <c r="E81" s="10"/>
      <c r="F81" s="1"/>
      <c r="G81" s="1"/>
      <c r="H81" s="1"/>
      <c r="I81" s="1"/>
    </row>
    <row r="82" spans="1:9" ht="12.75" customHeight="1" x14ac:dyDescent="0.2">
      <c r="A82" s="1"/>
      <c r="B82" s="1"/>
      <c r="C82" s="1"/>
      <c r="D82" s="1"/>
      <c r="E82" s="10"/>
      <c r="F82" s="1"/>
      <c r="G82" s="1"/>
      <c r="H82" s="1"/>
      <c r="I82" s="1"/>
    </row>
    <row r="83" spans="1:9" ht="12.75" customHeight="1" x14ac:dyDescent="0.2">
      <c r="A83" s="1"/>
      <c r="B83" s="1"/>
      <c r="C83" s="1"/>
      <c r="D83" s="1"/>
      <c r="E83" s="10"/>
      <c r="F83" s="1"/>
      <c r="G83" s="1"/>
      <c r="H83" s="1"/>
      <c r="I83" s="1"/>
    </row>
    <row r="84" spans="1:9" ht="12.75" customHeight="1" x14ac:dyDescent="0.2">
      <c r="A84" s="1"/>
      <c r="B84" s="1"/>
      <c r="C84" s="1"/>
      <c r="D84" s="1"/>
      <c r="E84" s="10"/>
      <c r="F84" s="1"/>
      <c r="G84" s="1"/>
      <c r="H84" s="1"/>
      <c r="I84" s="1"/>
    </row>
    <row r="85" spans="1:9" ht="12.75" customHeight="1" x14ac:dyDescent="0.2">
      <c r="A85" s="1"/>
      <c r="B85" s="1"/>
      <c r="C85" s="1"/>
      <c r="D85" s="1"/>
      <c r="E85" s="10"/>
      <c r="F85" s="1"/>
      <c r="G85" s="1"/>
      <c r="H85" s="1"/>
      <c r="I85" s="1"/>
    </row>
    <row r="86" spans="1:9" ht="12.75" customHeight="1" x14ac:dyDescent="0.2">
      <c r="A86" s="1"/>
      <c r="B86" s="1"/>
      <c r="C86" s="1"/>
      <c r="D86" s="1"/>
      <c r="E86" s="10"/>
      <c r="F86" s="1"/>
      <c r="G86" s="1"/>
      <c r="H86" s="1"/>
      <c r="I86" s="1"/>
    </row>
    <row r="87" spans="1:9" ht="12.75" customHeight="1" x14ac:dyDescent="0.2">
      <c r="A87" s="1"/>
      <c r="B87" s="1"/>
      <c r="C87" s="1"/>
      <c r="D87" s="1"/>
      <c r="E87" s="10"/>
      <c r="F87" s="1"/>
      <c r="G87" s="1"/>
      <c r="H87" s="1"/>
      <c r="I87" s="1"/>
    </row>
    <row r="88" spans="1:9" ht="12.75" customHeight="1" x14ac:dyDescent="0.2">
      <c r="A88" s="1"/>
      <c r="B88" s="1"/>
      <c r="C88" s="1"/>
      <c r="D88" s="1"/>
      <c r="E88" s="10"/>
      <c r="F88" s="1"/>
      <c r="G88" s="1"/>
      <c r="H88" s="1"/>
      <c r="I88" s="1"/>
    </row>
    <row r="89" spans="1:9" ht="12.75" customHeight="1" x14ac:dyDescent="0.2">
      <c r="A89" s="1"/>
      <c r="B89" s="1"/>
      <c r="C89" s="1"/>
      <c r="D89" s="1"/>
      <c r="E89" s="10"/>
      <c r="F89" s="1"/>
      <c r="G89" s="1"/>
      <c r="H89" s="1"/>
      <c r="I89" s="1"/>
    </row>
    <row r="90" spans="1:9" ht="12.75" customHeight="1" x14ac:dyDescent="0.2">
      <c r="A90" s="1"/>
      <c r="B90" s="1"/>
      <c r="C90" s="1"/>
      <c r="D90" s="1"/>
      <c r="E90" s="10"/>
      <c r="F90" s="1"/>
      <c r="G90" s="1"/>
      <c r="H90" s="1"/>
      <c r="I90" s="1"/>
    </row>
    <row r="91" spans="1:9" ht="12.75" customHeight="1" x14ac:dyDescent="0.2">
      <c r="A91" s="1"/>
      <c r="B91" s="1"/>
      <c r="C91" s="1"/>
      <c r="D91" s="1"/>
      <c r="E91" s="10"/>
      <c r="F91" s="1"/>
      <c r="G91" s="1"/>
      <c r="H91" s="1"/>
      <c r="I91" s="1"/>
    </row>
  </sheetData>
  <phoneticPr fontId="0" type="noConversion"/>
  <printOptions horizontalCentered="1"/>
  <pageMargins left="0.39370078740157483" right="0.39370078740157483" top="0.51181102362204722" bottom="0.19685039370078741" header="0.51181102362204722" footer="0.51181102362204722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4017"/>
  <sheetViews>
    <sheetView showGridLines="0" zoomScale="80" zoomScaleNormal="80" workbookViewId="0">
      <selection activeCell="D47" sqref="D47"/>
    </sheetView>
  </sheetViews>
  <sheetFormatPr defaultColWidth="9.140625" defaultRowHeight="12.75" customHeight="1" x14ac:dyDescent="0.2"/>
  <cols>
    <col min="1" max="1" width="9.5703125" style="6" bestFit="1" customWidth="1"/>
    <col min="2" max="2" width="11.42578125" style="7" bestFit="1" customWidth="1"/>
    <col min="3" max="3" width="3.42578125" style="3" customWidth="1"/>
    <col min="4" max="4" width="31" style="2" customWidth="1"/>
    <col min="5" max="5" width="7.7109375" style="4" customWidth="1"/>
    <col min="6" max="6" width="9.5703125" style="3" bestFit="1" customWidth="1"/>
    <col min="7" max="7" width="11.42578125" style="7" bestFit="1" customWidth="1"/>
    <col min="8" max="8" width="9.5703125" style="3" bestFit="1" customWidth="1"/>
    <col min="9" max="9" width="11.5703125" style="8" bestFit="1" customWidth="1"/>
    <col min="10" max="10" width="1.85546875" style="40" customWidth="1"/>
    <col min="11" max="16384" width="9.140625" style="40"/>
  </cols>
  <sheetData>
    <row r="1" spans="1:10" ht="12.75" customHeight="1" thickBot="1" x14ac:dyDescent="0.25">
      <c r="A1" s="1"/>
      <c r="B1" s="1"/>
      <c r="C1" s="1"/>
      <c r="E1" s="10"/>
      <c r="F1" s="1"/>
      <c r="G1" s="1"/>
      <c r="H1" s="26"/>
      <c r="I1" s="1"/>
    </row>
    <row r="2" spans="1:10" ht="12.75" customHeight="1" x14ac:dyDescent="0.2">
      <c r="A2" s="258"/>
      <c r="B2" s="202"/>
      <c r="C2" s="202"/>
      <c r="D2" s="252"/>
      <c r="E2" s="201" t="str">
        <f>+page1!E2</f>
        <v>Place Priorities</v>
      </c>
      <c r="F2" s="202"/>
      <c r="G2" s="202"/>
      <c r="H2" s="202"/>
      <c r="I2" s="203"/>
    </row>
    <row r="3" spans="1:10" ht="12.75" customHeight="1" thickBot="1" x14ac:dyDescent="0.25">
      <c r="B3" s="218"/>
      <c r="C3" s="218"/>
      <c r="D3" s="253"/>
      <c r="E3" s="217" t="str">
        <f>+page1!E3</f>
        <v>Revenue Estimates 2022-23</v>
      </c>
      <c r="F3" s="218"/>
      <c r="G3" s="218"/>
      <c r="H3" s="218"/>
      <c r="I3" s="219"/>
    </row>
    <row r="4" spans="1:10" ht="12.75" customHeight="1" x14ac:dyDescent="0.2">
      <c r="A4" s="216" t="str">
        <f>+page1!A4</f>
        <v>2020-21</v>
      </c>
      <c r="B4" s="208"/>
      <c r="C4" s="91"/>
      <c r="D4" s="254" t="s">
        <v>0</v>
      </c>
      <c r="E4" s="93" t="s">
        <v>1</v>
      </c>
      <c r="F4" s="207" t="str">
        <f>page1!F4</f>
        <v>2021-22</v>
      </c>
      <c r="G4" s="208"/>
      <c r="H4" s="207" t="str">
        <f>page1!H4</f>
        <v>2022-23</v>
      </c>
      <c r="I4" s="213"/>
    </row>
    <row r="5" spans="1:10" ht="24.75" customHeight="1" x14ac:dyDescent="0.2">
      <c r="A5" s="209" t="s">
        <v>17</v>
      </c>
      <c r="B5" s="210"/>
      <c r="C5" s="39"/>
      <c r="D5" s="38"/>
      <c r="E5" s="45" t="s">
        <v>2</v>
      </c>
      <c r="F5" s="243" t="s">
        <v>18</v>
      </c>
      <c r="G5" s="244"/>
      <c r="H5" s="211" t="s">
        <v>19</v>
      </c>
      <c r="I5" s="215"/>
    </row>
    <row r="6" spans="1:10" ht="12.75" customHeight="1" x14ac:dyDescent="0.2">
      <c r="A6" s="132" t="s">
        <v>3</v>
      </c>
      <c r="B6" s="133" t="s">
        <v>3</v>
      </c>
      <c r="C6" s="106" t="s">
        <v>4</v>
      </c>
      <c r="D6" s="255" t="s">
        <v>5</v>
      </c>
      <c r="E6" s="134"/>
      <c r="F6" s="135" t="s">
        <v>3</v>
      </c>
      <c r="G6" s="136" t="s">
        <v>3</v>
      </c>
      <c r="H6" s="136" t="s">
        <v>3</v>
      </c>
      <c r="I6" s="137" t="s">
        <v>3</v>
      </c>
    </row>
    <row r="7" spans="1:10" s="1" customFormat="1" ht="12.75" customHeight="1" x14ac:dyDescent="0.2">
      <c r="A7" s="33"/>
      <c r="B7" s="35"/>
      <c r="C7" s="37"/>
      <c r="D7" s="84"/>
      <c r="E7" s="68"/>
      <c r="F7" s="58"/>
      <c r="G7" s="34"/>
      <c r="H7" s="35"/>
      <c r="I7" s="54"/>
    </row>
    <row r="8" spans="1:10" s="2" customFormat="1" ht="12.75" customHeight="1" x14ac:dyDescent="0.2">
      <c r="A8" s="33"/>
      <c r="B8" s="34"/>
      <c r="C8" s="37"/>
      <c r="D8" s="84" t="s">
        <v>31</v>
      </c>
      <c r="E8" s="68" t="s">
        <v>108</v>
      </c>
      <c r="F8" s="37"/>
      <c r="G8" s="35"/>
      <c r="H8" s="37"/>
      <c r="I8" s="54"/>
      <c r="J8" s="1"/>
    </row>
    <row r="9" spans="1:10" s="2" customFormat="1" ht="12.75" customHeight="1" x14ac:dyDescent="0.2">
      <c r="A9" s="33">
        <f>[23]Sheet1!$L$11</f>
        <v>207135.1</v>
      </c>
      <c r="B9" s="34"/>
      <c r="C9" s="37">
        <v>1</v>
      </c>
      <c r="D9" s="33" t="s">
        <v>6</v>
      </c>
      <c r="E9" s="66"/>
      <c r="F9" s="37">
        <f>SUM('[23]345-Local Plans'!$F$7:$F$16)</f>
        <v>215200</v>
      </c>
      <c r="G9" s="35"/>
      <c r="H9" s="37">
        <f>SUM('[23]345-Local Plans'!$R$7:$R$16)</f>
        <v>241549.5</v>
      </c>
      <c r="I9" s="54"/>
    </row>
    <row r="10" spans="1:10" s="2" customFormat="1" ht="12.75" customHeight="1" x14ac:dyDescent="0.2">
      <c r="A10" s="33">
        <f>+'[24]345-Local Plans'!$B$43+'[24]345-Local Plans'!$B$44</f>
        <v>0</v>
      </c>
      <c r="B10" s="34"/>
      <c r="C10" s="37">
        <f t="shared" ref="C10:C14" si="0">SUM(C9)+1</f>
        <v>2</v>
      </c>
      <c r="D10" s="33" t="s">
        <v>7</v>
      </c>
      <c r="E10" s="66"/>
      <c r="F10" s="37">
        <f>SUM('[23]345-Local Plans'!$F$45:$F$47)</f>
        <v>18140</v>
      </c>
      <c r="G10" s="35"/>
      <c r="H10" s="37">
        <f>SUM('[23]345-Local Plans'!$R$45:$R$47)</f>
        <v>19730</v>
      </c>
      <c r="I10" s="54"/>
    </row>
    <row r="11" spans="1:10" s="2" customFormat="1" ht="12.75" customHeight="1" x14ac:dyDescent="0.2">
      <c r="A11" s="33">
        <f>[23]Sheet1!$L$19</f>
        <v>1497.08</v>
      </c>
      <c r="B11" s="34"/>
      <c r="C11" s="37">
        <f t="shared" si="0"/>
        <v>3</v>
      </c>
      <c r="D11" s="33" t="s">
        <v>8</v>
      </c>
      <c r="E11" s="66"/>
      <c r="F11" s="37">
        <f>SUM('[23]345-Local Plans'!$F$17:$F$19)</f>
        <v>3970</v>
      </c>
      <c r="G11" s="35"/>
      <c r="H11" s="37">
        <f>SUM('[23]345-Local Plans'!$R$17:$R$19)</f>
        <v>3000</v>
      </c>
      <c r="I11" s="54"/>
    </row>
    <row r="12" spans="1:10" s="2" customFormat="1" ht="12.75" customHeight="1" x14ac:dyDescent="0.2">
      <c r="A12" s="33">
        <f>[23]Sheet1!$L$32</f>
        <v>130714.03</v>
      </c>
      <c r="B12" s="34"/>
      <c r="C12" s="37">
        <f t="shared" si="0"/>
        <v>4</v>
      </c>
      <c r="D12" s="33" t="s">
        <v>9</v>
      </c>
      <c r="E12" s="66"/>
      <c r="F12" s="37">
        <f>SUM('[23]345-Local Plans'!$F$20:$F$29)</f>
        <v>218450</v>
      </c>
      <c r="G12" s="35"/>
      <c r="H12" s="37">
        <f>SUM('[23]345-Local Plans'!$R$20:$R$29)</f>
        <v>199825</v>
      </c>
      <c r="I12" s="54"/>
    </row>
    <row r="13" spans="1:10" s="2" customFormat="1" ht="12.75" customHeight="1" x14ac:dyDescent="0.2">
      <c r="A13" s="56"/>
      <c r="B13" s="55">
        <f>SUM(A9:A12)</f>
        <v>339346.20999999996</v>
      </c>
      <c r="C13" s="37">
        <f>+C12+1</f>
        <v>5</v>
      </c>
      <c r="D13" s="84" t="s">
        <v>10</v>
      </c>
      <c r="E13" s="68"/>
      <c r="F13" s="58"/>
      <c r="G13" s="53">
        <f>SUM(F9:F12)</f>
        <v>455760</v>
      </c>
      <c r="H13" s="58"/>
      <c r="I13" s="41">
        <f>SUM(H9:H12)</f>
        <v>464104.5</v>
      </c>
    </row>
    <row r="14" spans="1:10" s="2" customFormat="1" ht="12.75" customHeight="1" x14ac:dyDescent="0.2">
      <c r="A14" s="33"/>
      <c r="B14" s="55">
        <f>-[23]Sheet1!$L$47</f>
        <v>95091</v>
      </c>
      <c r="C14" s="37">
        <f t="shared" si="0"/>
        <v>6</v>
      </c>
      <c r="D14" s="84" t="s">
        <v>30</v>
      </c>
      <c r="E14" s="68"/>
      <c r="F14" s="37"/>
      <c r="G14" s="53">
        <f>-'[23]345-Local Plans'!$F$41</f>
        <v>189140</v>
      </c>
      <c r="H14" s="37"/>
      <c r="I14" s="41">
        <f>-'[23]345-Local Plans'!$R$41</f>
        <v>157005</v>
      </c>
    </row>
    <row r="15" spans="1:10" s="2" customFormat="1" ht="12.75" customHeight="1" x14ac:dyDescent="0.2">
      <c r="A15" s="56"/>
      <c r="B15" s="57">
        <f>+B13-B14</f>
        <v>244255.20999999996</v>
      </c>
      <c r="C15" s="58">
        <f>+C14+1</f>
        <v>7</v>
      </c>
      <c r="D15" s="85" t="s">
        <v>27</v>
      </c>
      <c r="E15" s="81"/>
      <c r="F15" s="58"/>
      <c r="G15" s="59">
        <f>+G13-G14</f>
        <v>266620</v>
      </c>
      <c r="H15" s="58"/>
      <c r="I15" s="42">
        <f>+I13-I14</f>
        <v>307099.5</v>
      </c>
    </row>
    <row r="16" spans="1:10" s="2" customFormat="1" ht="12.75" customHeight="1" x14ac:dyDescent="0.2">
      <c r="A16" s="38"/>
      <c r="B16" s="82"/>
      <c r="C16" s="39"/>
      <c r="D16" s="256" t="s">
        <v>28</v>
      </c>
      <c r="E16" s="83"/>
      <c r="F16" s="39"/>
      <c r="G16" s="62"/>
      <c r="H16" s="39"/>
      <c r="I16" s="65"/>
    </row>
    <row r="17" spans="1:10" s="2" customFormat="1" ht="12.75" customHeight="1" x14ac:dyDescent="0.2">
      <c r="A17" s="56"/>
      <c r="B17" s="53"/>
      <c r="C17" s="58"/>
      <c r="D17" s="85"/>
      <c r="E17" s="81"/>
      <c r="F17" s="58"/>
      <c r="G17" s="59"/>
      <c r="H17" s="58"/>
      <c r="I17" s="42"/>
    </row>
    <row r="18" spans="1:10" s="2" customFormat="1" ht="12.75" customHeight="1" x14ac:dyDescent="0.2">
      <c r="A18" s="33"/>
      <c r="B18" s="35"/>
      <c r="C18" s="37"/>
      <c r="D18" s="84" t="s">
        <v>32</v>
      </c>
      <c r="E18" s="68" t="s">
        <v>109</v>
      </c>
      <c r="F18" s="37"/>
      <c r="G18" s="35"/>
      <c r="H18" s="37"/>
      <c r="I18" s="54"/>
    </row>
    <row r="19" spans="1:10" s="2" customFormat="1" ht="12.75" customHeight="1" x14ac:dyDescent="0.2">
      <c r="A19" s="33">
        <f>[25]Sheet1!$L$14</f>
        <v>60680.420000000006</v>
      </c>
      <c r="B19" s="34"/>
      <c r="C19" s="37">
        <f>page3!C15+1</f>
        <v>8</v>
      </c>
      <c r="D19" s="33" t="s">
        <v>6</v>
      </c>
      <c r="E19" s="66"/>
      <c r="F19" s="37">
        <f>SUM('[25]355 - Building Control'!$F$7:$F$16)</f>
        <v>80830</v>
      </c>
      <c r="G19" s="35"/>
      <c r="H19" s="37">
        <f>SUM('[25]355 - Building Control'!$R$7:$R$16)</f>
        <v>83040</v>
      </c>
      <c r="I19" s="54"/>
    </row>
    <row r="20" spans="1:10" s="2" customFormat="1" ht="12.75" customHeight="1" x14ac:dyDescent="0.2">
      <c r="A20" s="33">
        <f>+'[26]355 - Building Control'!$B$42</f>
        <v>0</v>
      </c>
      <c r="B20" s="34"/>
      <c r="C20" s="37">
        <f t="shared" ref="C20:C24" si="1">SUM(C19)+1</f>
        <v>9</v>
      </c>
      <c r="D20" s="33" t="s">
        <v>7</v>
      </c>
      <c r="E20" s="66"/>
      <c r="F20" s="37">
        <f>'[25]355 - Building Control'!$F$43</f>
        <v>8550</v>
      </c>
      <c r="G20" s="35"/>
      <c r="H20" s="37">
        <f>'[25]355 - Building Control'!$R$43</f>
        <v>7130</v>
      </c>
      <c r="I20" s="54"/>
    </row>
    <row r="21" spans="1:10" s="2" customFormat="1" ht="12.75" customHeight="1" x14ac:dyDescent="0.2">
      <c r="A21" s="33">
        <f>[25]Sheet1!$L$22</f>
        <v>7282.31</v>
      </c>
      <c r="B21" s="34"/>
      <c r="C21" s="37">
        <f t="shared" si="1"/>
        <v>10</v>
      </c>
      <c r="D21" s="33" t="s">
        <v>8</v>
      </c>
      <c r="E21" s="66"/>
      <c r="F21" s="37">
        <f>SUM('[25]355 - Building Control'!$F$18:$F$20)</f>
        <v>6030</v>
      </c>
      <c r="G21" s="35"/>
      <c r="H21" s="37">
        <f>SUM('[25]355 - Building Control'!$R$18:$R$20)+'[25]355 - Building Control'!$R$44</f>
        <v>6790</v>
      </c>
      <c r="I21" s="54"/>
    </row>
    <row r="22" spans="1:10" s="2" customFormat="1" ht="12.75" customHeight="1" x14ac:dyDescent="0.2">
      <c r="A22" s="33">
        <f>[25]Sheet1!$L$31</f>
        <v>48187.850000000006</v>
      </c>
      <c r="B22" s="34"/>
      <c r="C22" s="37">
        <f t="shared" si="1"/>
        <v>11</v>
      </c>
      <c r="D22" s="33" t="s">
        <v>9</v>
      </c>
      <c r="E22" s="66"/>
      <c r="F22" s="37">
        <f>SUM('[25]355 - Building Control'!$F$21:$F$26)+'[25]355 - Building Control'!$F$44</f>
        <v>39450</v>
      </c>
      <c r="G22" s="35"/>
      <c r="H22" s="37">
        <f>SUM('[25]355 - Building Control'!$R$21:$R$26)</f>
        <v>91050</v>
      </c>
      <c r="I22" s="54"/>
    </row>
    <row r="23" spans="1:10" s="2" customFormat="1" ht="12.75" customHeight="1" x14ac:dyDescent="0.2">
      <c r="A23" s="56"/>
      <c r="B23" s="55">
        <f>SUM(A19:A22)</f>
        <v>116150.58000000002</v>
      </c>
      <c r="C23" s="37">
        <f>+C22</f>
        <v>11</v>
      </c>
      <c r="D23" s="84" t="s">
        <v>10</v>
      </c>
      <c r="E23" s="68"/>
      <c r="F23" s="58"/>
      <c r="G23" s="53">
        <f>SUM(F19:F22)</f>
        <v>134860</v>
      </c>
      <c r="H23" s="58"/>
      <c r="I23" s="41">
        <f>SUM(H19:H22)</f>
        <v>188010</v>
      </c>
    </row>
    <row r="24" spans="1:10" s="2" customFormat="1" ht="12.75" customHeight="1" x14ac:dyDescent="0.2">
      <c r="A24" s="33"/>
      <c r="B24" s="55">
        <f>-[25]Sheet1!$L$50</f>
        <v>116568.07</v>
      </c>
      <c r="C24" s="37">
        <f t="shared" si="1"/>
        <v>12</v>
      </c>
      <c r="D24" s="84" t="s">
        <v>30</v>
      </c>
      <c r="E24" s="68"/>
      <c r="F24" s="37"/>
      <c r="G24" s="53">
        <f>-'[25]355 - Building Control'!$F$39</f>
        <v>138660</v>
      </c>
      <c r="H24" s="37"/>
      <c r="I24" s="41">
        <f>-'[25]355 - Building Control'!$R$39</f>
        <v>141160</v>
      </c>
      <c r="J24" s="1"/>
    </row>
    <row r="25" spans="1:10" s="2" customFormat="1" ht="12.75" customHeight="1" x14ac:dyDescent="0.2">
      <c r="A25" s="56"/>
      <c r="B25" s="57">
        <f>+B23-B24</f>
        <v>-417.48999999999069</v>
      </c>
      <c r="C25" s="58">
        <f>+C24+1</f>
        <v>13</v>
      </c>
      <c r="D25" s="85" t="s">
        <v>27</v>
      </c>
      <c r="E25" s="81"/>
      <c r="F25" s="58"/>
      <c r="G25" s="59">
        <f>+G23-G24</f>
        <v>-3800</v>
      </c>
      <c r="H25" s="58"/>
      <c r="I25" s="42">
        <f>+I23-I24</f>
        <v>46850</v>
      </c>
    </row>
    <row r="26" spans="1:10" s="2" customFormat="1" ht="12.75" customHeight="1" x14ac:dyDescent="0.2">
      <c r="A26" s="38"/>
      <c r="B26" s="44"/>
      <c r="C26" s="39"/>
      <c r="D26" s="256" t="s">
        <v>28</v>
      </c>
      <c r="E26" s="83"/>
      <c r="F26" s="39"/>
      <c r="G26" s="44"/>
      <c r="H26" s="39"/>
      <c r="I26" s="64"/>
    </row>
    <row r="27" spans="1:10" s="2" customFormat="1" ht="12.75" customHeight="1" x14ac:dyDescent="0.2">
      <c r="A27" s="33"/>
      <c r="B27" s="35"/>
      <c r="C27" s="37"/>
      <c r="D27" s="84"/>
      <c r="E27" s="66"/>
      <c r="F27" s="37"/>
      <c r="G27" s="35"/>
      <c r="H27" s="37"/>
      <c r="I27" s="54"/>
      <c r="J27" s="1"/>
    </row>
    <row r="28" spans="1:10" s="2" customFormat="1" ht="12.75" customHeight="1" x14ac:dyDescent="0.2">
      <c r="A28" s="33"/>
      <c r="B28" s="35"/>
      <c r="C28" s="37"/>
      <c r="D28" s="84" t="s">
        <v>62</v>
      </c>
      <c r="E28" s="68" t="s">
        <v>110</v>
      </c>
      <c r="F28" s="37"/>
      <c r="G28" s="35"/>
      <c r="H28" s="37"/>
      <c r="I28" s="54"/>
      <c r="J28" s="1"/>
    </row>
    <row r="29" spans="1:10" s="2" customFormat="1" ht="12.75" customHeight="1" x14ac:dyDescent="0.2">
      <c r="A29" s="33"/>
      <c r="B29" s="35"/>
      <c r="C29" s="37"/>
      <c r="D29" s="84" t="s">
        <v>63</v>
      </c>
      <c r="E29" s="66"/>
      <c r="F29" s="37"/>
      <c r="G29" s="35"/>
      <c r="H29" s="37"/>
      <c r="I29" s="54"/>
      <c r="J29" s="1"/>
    </row>
    <row r="30" spans="1:10" s="2" customFormat="1" ht="12.75" customHeight="1" x14ac:dyDescent="0.2">
      <c r="A30" s="33">
        <v>0</v>
      </c>
      <c r="B30" s="34"/>
      <c r="C30" s="37">
        <f>+C25+1</f>
        <v>14</v>
      </c>
      <c r="D30" s="33" t="s">
        <v>9</v>
      </c>
      <c r="E30" s="66"/>
      <c r="F30" s="37">
        <v>0</v>
      </c>
      <c r="G30" s="35"/>
      <c r="H30" s="37">
        <v>0</v>
      </c>
      <c r="I30" s="54"/>
      <c r="J30" s="1"/>
    </row>
    <row r="31" spans="1:10" s="2" customFormat="1" ht="12.75" customHeight="1" x14ac:dyDescent="0.2">
      <c r="A31" s="33">
        <f>[27]Sheet1!$L$13</f>
        <v>20614.53</v>
      </c>
      <c r="B31" s="34"/>
      <c r="C31" s="37">
        <f t="shared" ref="C31:C35" si="2">+C30+1</f>
        <v>15</v>
      </c>
      <c r="D31" s="33" t="s">
        <v>20</v>
      </c>
      <c r="E31" s="66"/>
      <c r="F31" s="37">
        <f>'[27]400 - Private Sector Housing Re'!$F$9</f>
        <v>23490</v>
      </c>
      <c r="G31" s="35"/>
      <c r="H31" s="37">
        <f>'[27]400 - Private Sector Housing Re'!$R$9</f>
        <v>23900.075000000001</v>
      </c>
      <c r="I31" s="54"/>
      <c r="J31" s="1"/>
    </row>
    <row r="32" spans="1:10" s="2" customFormat="1" ht="12.75" customHeight="1" x14ac:dyDescent="0.2">
      <c r="A32" s="38">
        <f>[27]Sheet1!$L$19</f>
        <v>238197.33</v>
      </c>
      <c r="B32" s="34"/>
      <c r="C32" s="37">
        <f t="shared" si="2"/>
        <v>16</v>
      </c>
      <c r="D32" s="33" t="s">
        <v>64</v>
      </c>
      <c r="E32" s="66"/>
      <c r="F32" s="39">
        <f>'[27]400 - Private Sector Housing Re'!$G$17</f>
        <v>304000</v>
      </c>
      <c r="G32" s="35"/>
      <c r="H32" s="39">
        <f>'[27]400 - Private Sector Housing Re'!$R$17</f>
        <v>899000</v>
      </c>
      <c r="I32" s="54"/>
      <c r="J32" s="1"/>
    </row>
    <row r="33" spans="1:10" s="2" customFormat="1" ht="12.75" customHeight="1" x14ac:dyDescent="0.2">
      <c r="A33" s="84"/>
      <c r="B33" s="55">
        <f>SUM(A30:A32)</f>
        <v>258811.86</v>
      </c>
      <c r="C33" s="37">
        <f t="shared" si="2"/>
        <v>17</v>
      </c>
      <c r="D33" s="84" t="s">
        <v>10</v>
      </c>
      <c r="E33" s="66"/>
      <c r="F33" s="52"/>
      <c r="G33" s="53">
        <f>SUM(F30:F32)</f>
        <v>327490</v>
      </c>
      <c r="H33" s="52"/>
      <c r="I33" s="41">
        <f>SUM(H30:H32)</f>
        <v>922900.07499999995</v>
      </c>
      <c r="J33" s="1"/>
    </row>
    <row r="34" spans="1:10" s="2" customFormat="1" ht="12.75" customHeight="1" x14ac:dyDescent="0.2">
      <c r="A34" s="84"/>
      <c r="B34" s="61">
        <f>SUM('[28]400 - Private Sector Housing Re'!$B$13)</f>
        <v>0</v>
      </c>
      <c r="C34" s="37">
        <f t="shared" si="2"/>
        <v>18</v>
      </c>
      <c r="D34" s="84" t="s">
        <v>11</v>
      </c>
      <c r="E34" s="66"/>
      <c r="F34" s="52"/>
      <c r="G34" s="44">
        <f>SUM('[28]400 - Private Sector Housing Re'!$E$13)</f>
        <v>0</v>
      </c>
      <c r="H34" s="52"/>
      <c r="I34" s="64">
        <f>SUM('[28]400 - Private Sector Housing Re'!$Q$13)</f>
        <v>0</v>
      </c>
      <c r="J34" s="1"/>
    </row>
    <row r="35" spans="1:10" s="2" customFormat="1" ht="12.75" customHeight="1" x14ac:dyDescent="0.2">
      <c r="A35" s="85"/>
      <c r="B35" s="55">
        <f>+B33-B34</f>
        <v>258811.86</v>
      </c>
      <c r="C35" s="37">
        <f t="shared" si="2"/>
        <v>19</v>
      </c>
      <c r="D35" s="85" t="s">
        <v>65</v>
      </c>
      <c r="E35" s="67"/>
      <c r="F35" s="78"/>
      <c r="G35" s="53">
        <f>+G33-G34</f>
        <v>327490</v>
      </c>
      <c r="H35" s="78"/>
      <c r="I35" s="41">
        <f>+I33-I34</f>
        <v>922900.07499999995</v>
      </c>
      <c r="J35" s="1"/>
    </row>
    <row r="36" spans="1:10" s="2" customFormat="1" ht="12.75" customHeight="1" x14ac:dyDescent="0.2">
      <c r="A36" s="38"/>
      <c r="B36" s="44"/>
      <c r="C36" s="39"/>
      <c r="D36" s="256" t="s">
        <v>13</v>
      </c>
      <c r="E36" s="126"/>
      <c r="F36" s="39"/>
      <c r="G36" s="44"/>
      <c r="H36" s="39"/>
      <c r="I36" s="64"/>
      <c r="J36" s="1"/>
    </row>
    <row r="37" spans="1:10" s="2" customFormat="1" ht="12.75" customHeight="1" x14ac:dyDescent="0.2">
      <c r="A37" s="33"/>
      <c r="B37" s="35"/>
      <c r="C37" s="37"/>
      <c r="D37" s="84"/>
      <c r="E37" s="66"/>
      <c r="F37" s="37"/>
      <c r="G37" s="35"/>
      <c r="H37" s="37"/>
      <c r="I37" s="54"/>
      <c r="J37" s="1"/>
    </row>
    <row r="38" spans="1:10" s="2" customFormat="1" ht="12.75" customHeight="1" x14ac:dyDescent="0.2">
      <c r="A38" s="33"/>
      <c r="B38" s="35"/>
      <c r="C38" s="37"/>
      <c r="D38" s="84" t="s">
        <v>66</v>
      </c>
      <c r="E38" s="68" t="s">
        <v>111</v>
      </c>
      <c r="F38" s="37"/>
      <c r="G38" s="35"/>
      <c r="H38" s="37"/>
      <c r="I38" s="54"/>
      <c r="J38" s="1"/>
    </row>
    <row r="39" spans="1:10" s="2" customFormat="1" ht="12.75" customHeight="1" x14ac:dyDescent="0.2">
      <c r="A39" s="84"/>
      <c r="B39" s="55">
        <v>0</v>
      </c>
      <c r="C39" s="37"/>
      <c r="D39" s="84" t="s">
        <v>10</v>
      </c>
      <c r="E39" s="66"/>
      <c r="F39" s="52"/>
      <c r="G39" s="53">
        <v>0</v>
      </c>
      <c r="H39" s="52"/>
      <c r="I39" s="41">
        <v>0</v>
      </c>
      <c r="J39" s="1"/>
    </row>
    <row r="40" spans="1:10" s="2" customFormat="1" ht="12.75" customHeight="1" x14ac:dyDescent="0.2">
      <c r="A40" s="38"/>
      <c r="B40" s="44"/>
      <c r="C40" s="39"/>
      <c r="D40" s="256" t="s">
        <v>13</v>
      </c>
      <c r="E40" s="126"/>
      <c r="F40" s="39"/>
      <c r="G40" s="44"/>
      <c r="H40" s="39"/>
      <c r="I40" s="64"/>
      <c r="J40" s="1"/>
    </row>
    <row r="41" spans="1:10" s="2" customFormat="1" ht="12.75" customHeight="1" x14ac:dyDescent="0.2">
      <c r="A41" s="33"/>
      <c r="B41" s="35"/>
      <c r="C41" s="37"/>
      <c r="D41" s="84"/>
      <c r="E41" s="66"/>
      <c r="F41" s="37"/>
      <c r="G41" s="35"/>
      <c r="H41" s="37"/>
      <c r="I41" s="120"/>
      <c r="J41" s="1"/>
    </row>
    <row r="42" spans="1:10" s="2" customFormat="1" ht="12.75" customHeight="1" x14ac:dyDescent="0.2">
      <c r="A42" s="33"/>
      <c r="B42" s="35"/>
      <c r="C42" s="37"/>
      <c r="D42" s="84" t="s">
        <v>67</v>
      </c>
      <c r="E42" s="68" t="s">
        <v>112</v>
      </c>
      <c r="F42" s="37"/>
      <c r="G42" s="35"/>
      <c r="H42" s="37"/>
      <c r="I42" s="54"/>
      <c r="J42" s="1"/>
    </row>
    <row r="43" spans="1:10" s="2" customFormat="1" ht="12.75" customHeight="1" x14ac:dyDescent="0.2">
      <c r="A43" s="33">
        <f>[29]Sheet5!$L$16</f>
        <v>162637.63</v>
      </c>
      <c r="B43" s="35"/>
      <c r="C43" s="37">
        <f>+C35+1</f>
        <v>20</v>
      </c>
      <c r="D43" s="33" t="s">
        <v>6</v>
      </c>
      <c r="E43" s="66"/>
      <c r="F43" s="37">
        <f>SUM('[29]470 - Parkside'!$F$7:$F$19)</f>
        <v>311380</v>
      </c>
      <c r="G43" s="35"/>
      <c r="H43" s="37">
        <f>SUM('[29]470 - Parkside'!$R$7:$R$19)</f>
        <v>141070</v>
      </c>
      <c r="I43" s="54"/>
      <c r="J43" s="1"/>
    </row>
    <row r="44" spans="1:10" s="2" customFormat="1" ht="12.75" customHeight="1" x14ac:dyDescent="0.2">
      <c r="A44" s="33">
        <f>[29]Sheet5!$L$35</f>
        <v>272231.77</v>
      </c>
      <c r="B44" s="35"/>
      <c r="C44" s="37">
        <f>+C43+1</f>
        <v>21</v>
      </c>
      <c r="D44" s="33" t="s">
        <v>7</v>
      </c>
      <c r="E44" s="66"/>
      <c r="F44" s="37">
        <f>SUM('[29]470 - Parkside'!$F$20:$F$36)</f>
        <v>274780</v>
      </c>
      <c r="G44" s="35"/>
      <c r="H44" s="37">
        <f>SUM('[29]470 - Parkside'!$R$20:$R$36)</f>
        <v>308110</v>
      </c>
      <c r="I44" s="54"/>
      <c r="J44" s="1"/>
    </row>
    <row r="45" spans="1:10" s="2" customFormat="1" ht="12.75" customHeight="1" x14ac:dyDescent="0.2">
      <c r="A45" s="33">
        <f>[29]Sheet5!$L$44</f>
        <v>4247.21</v>
      </c>
      <c r="B45" s="35"/>
      <c r="C45" s="37">
        <f t="shared" ref="C45:C51" si="3">+C44+1</f>
        <v>22</v>
      </c>
      <c r="D45" s="33" t="s">
        <v>8</v>
      </c>
      <c r="E45" s="66"/>
      <c r="F45" s="37">
        <f>SUM('[29]470 - Parkside'!$F$37:$F$43)</f>
        <v>4950</v>
      </c>
      <c r="G45" s="35"/>
      <c r="H45" s="37">
        <f>SUM('[29]470 - Parkside'!$R$37:$R$43)</f>
        <v>5000</v>
      </c>
      <c r="I45" s="54"/>
      <c r="J45" s="1"/>
    </row>
    <row r="46" spans="1:10" s="2" customFormat="1" ht="12.75" customHeight="1" x14ac:dyDescent="0.2">
      <c r="A46" s="33">
        <f>[29]Sheet5!$L$66</f>
        <v>88660.82</v>
      </c>
      <c r="B46" s="35"/>
      <c r="C46" s="37">
        <f t="shared" si="3"/>
        <v>23</v>
      </c>
      <c r="D46" s="33" t="s">
        <v>9</v>
      </c>
      <c r="E46" s="66"/>
      <c r="F46" s="37">
        <f>SUM('[29]470 - Parkside'!$F$44:$F$64)</f>
        <v>98880</v>
      </c>
      <c r="G46" s="35"/>
      <c r="H46" s="37">
        <f>SUM('[29]470 - Parkside'!$R$44:$R$64)</f>
        <v>85560</v>
      </c>
      <c r="I46" s="54"/>
      <c r="J46" s="1"/>
    </row>
    <row r="47" spans="1:10" s="2" customFormat="1" ht="12.75" customHeight="1" x14ac:dyDescent="0.2">
      <c r="A47" s="33">
        <f>[29]Sheet5!$L$72</f>
        <v>6891.1</v>
      </c>
      <c r="B47" s="35"/>
      <c r="C47" s="37">
        <f t="shared" si="3"/>
        <v>24</v>
      </c>
      <c r="D47" s="33" t="s">
        <v>20</v>
      </c>
      <c r="E47" s="66"/>
      <c r="F47" s="37">
        <f>SUM('[29]470 - Parkside'!$F$65:$F$66)+'[29]470 - Parkside'!$F$84</f>
        <v>22630</v>
      </c>
      <c r="G47" s="35"/>
      <c r="H47" s="37">
        <f>SUM('[29]470 - Parkside'!$R$65:$R$66)+'[29]470 - Parkside'!$R$84</f>
        <v>22860</v>
      </c>
      <c r="I47" s="54"/>
      <c r="J47" s="1"/>
    </row>
    <row r="48" spans="1:10" s="2" customFormat="1" ht="12.75" customHeight="1" x14ac:dyDescent="0.2">
      <c r="A48" s="38">
        <f>[29]Sheet5!$L$79</f>
        <v>-292915.5</v>
      </c>
      <c r="B48" s="35"/>
      <c r="C48" s="37">
        <f t="shared" si="3"/>
        <v>25</v>
      </c>
      <c r="D48" s="33" t="s">
        <v>54</v>
      </c>
      <c r="E48" s="66"/>
      <c r="F48" s="39">
        <f>'[29]470 - Parkside'!$F$86</f>
        <v>86900</v>
      </c>
      <c r="G48" s="35"/>
      <c r="H48" s="39">
        <f>'[29]470 - Parkside'!$R$86</f>
        <v>87250</v>
      </c>
      <c r="I48" s="54"/>
      <c r="J48" s="1"/>
    </row>
    <row r="49" spans="1:10" s="2" customFormat="1" ht="12.75" customHeight="1" x14ac:dyDescent="0.2">
      <c r="A49" s="33"/>
      <c r="B49" s="53">
        <f>SUM(A43:A48)</f>
        <v>241753.03000000003</v>
      </c>
      <c r="C49" s="37">
        <f t="shared" si="3"/>
        <v>26</v>
      </c>
      <c r="D49" s="84" t="s">
        <v>10</v>
      </c>
      <c r="E49" s="66"/>
      <c r="F49" s="37"/>
      <c r="G49" s="53">
        <f>SUM(F43:F48)</f>
        <v>799520</v>
      </c>
      <c r="H49" s="37"/>
      <c r="I49" s="41">
        <f>SUM(H43:H48)</f>
        <v>649850</v>
      </c>
      <c r="J49" s="1"/>
    </row>
    <row r="50" spans="1:10" s="2" customFormat="1" ht="12.75" customHeight="1" x14ac:dyDescent="0.2">
      <c r="A50" s="33"/>
      <c r="B50" s="53">
        <f>-[29]Sheet5!$L$102</f>
        <v>333739.98000000004</v>
      </c>
      <c r="C50" s="37">
        <f t="shared" si="3"/>
        <v>27</v>
      </c>
      <c r="D50" s="84" t="s">
        <v>11</v>
      </c>
      <c r="E50" s="66"/>
      <c r="F50" s="37"/>
      <c r="G50" s="53">
        <f>-'[29]470 - Parkside'!$F$78</f>
        <v>216200</v>
      </c>
      <c r="H50" s="37"/>
      <c r="I50" s="41">
        <f>-'[29]470 - Parkside'!$R$78</f>
        <v>172380</v>
      </c>
      <c r="J50" s="1"/>
    </row>
    <row r="51" spans="1:10" s="2" customFormat="1" ht="12.75" customHeight="1" x14ac:dyDescent="0.2">
      <c r="A51" s="56"/>
      <c r="B51" s="57">
        <f>+B49-B50</f>
        <v>-91986.950000000012</v>
      </c>
      <c r="C51" s="37">
        <f t="shared" si="3"/>
        <v>28</v>
      </c>
      <c r="D51" s="85" t="s">
        <v>68</v>
      </c>
      <c r="E51" s="67"/>
      <c r="F51" s="58"/>
      <c r="G51" s="59">
        <f>+G49-G50</f>
        <v>583320</v>
      </c>
      <c r="H51" s="58"/>
      <c r="I51" s="42">
        <f>+I49-I50</f>
        <v>477470</v>
      </c>
      <c r="J51" s="1"/>
    </row>
    <row r="52" spans="1:10" s="2" customFormat="1" ht="12.75" customHeight="1" x14ac:dyDescent="0.2">
      <c r="A52" s="38"/>
      <c r="B52" s="44"/>
      <c r="C52" s="39"/>
      <c r="D52" s="256" t="s">
        <v>13</v>
      </c>
      <c r="E52" s="126"/>
      <c r="F52" s="39"/>
      <c r="G52" s="44"/>
      <c r="H52" s="39"/>
      <c r="I52" s="64"/>
      <c r="J52" s="1"/>
    </row>
    <row r="53" spans="1:10" s="2" customFormat="1" ht="12.75" customHeight="1" x14ac:dyDescent="0.2">
      <c r="A53" s="33"/>
      <c r="B53" s="35"/>
      <c r="C53" s="37"/>
      <c r="D53" s="84"/>
      <c r="E53" s="66"/>
      <c r="F53" s="37"/>
      <c r="G53" s="35"/>
      <c r="H53" s="37"/>
      <c r="I53" s="54"/>
      <c r="J53" s="1"/>
    </row>
    <row r="54" spans="1:10" s="2" customFormat="1" ht="12.75" customHeight="1" x14ac:dyDescent="0.2">
      <c r="A54" s="33"/>
      <c r="B54" s="35"/>
      <c r="C54" s="37"/>
      <c r="D54" s="84" t="s">
        <v>69</v>
      </c>
      <c r="E54" s="68" t="s">
        <v>113</v>
      </c>
      <c r="F54" s="37"/>
      <c r="G54" s="35"/>
      <c r="H54" s="37"/>
      <c r="I54" s="54"/>
      <c r="J54" s="1"/>
    </row>
    <row r="55" spans="1:10" s="2" customFormat="1" ht="12.75" customHeight="1" x14ac:dyDescent="0.2">
      <c r="A55" s="33">
        <f>[30]Sheet1!$L$11</f>
        <v>5231.7599999999993</v>
      </c>
      <c r="B55" s="35"/>
      <c r="C55" s="37">
        <f>+C51+1</f>
        <v>29</v>
      </c>
      <c r="D55" s="33" t="s">
        <v>6</v>
      </c>
      <c r="E55" s="66"/>
      <c r="F55" s="37">
        <f>SUM('[30]472 - Phoenix House'!$F$7:$F$12)</f>
        <v>5930</v>
      </c>
      <c r="G55" s="35"/>
      <c r="H55" s="37">
        <f>SUM('[30]472 - Phoenix House'!$R$7:$R$12)</f>
        <v>5500</v>
      </c>
      <c r="I55" s="54"/>
      <c r="J55" s="1"/>
    </row>
    <row r="56" spans="1:10" s="2" customFormat="1" ht="12.75" customHeight="1" x14ac:dyDescent="0.2">
      <c r="A56" s="33">
        <f>[30]Sheet1!$L$24</f>
        <v>39650.15</v>
      </c>
      <c r="B56" s="35"/>
      <c r="C56" s="37">
        <f>+C55+1</f>
        <v>30</v>
      </c>
      <c r="D56" s="33" t="s">
        <v>7</v>
      </c>
      <c r="E56" s="66"/>
      <c r="F56" s="37">
        <f>SUM('[30]472 - Phoenix House'!$F$13:$F$25)</f>
        <v>42350</v>
      </c>
      <c r="G56" s="35"/>
      <c r="H56" s="37">
        <f>SUM('[30]472 - Phoenix House'!$R$13:$R$25)</f>
        <v>48020</v>
      </c>
      <c r="I56" s="54"/>
      <c r="J56" s="1"/>
    </row>
    <row r="57" spans="1:10" s="2" customFormat="1" ht="12.75" customHeight="1" x14ac:dyDescent="0.2">
      <c r="A57" s="33">
        <f>[30]Sheet1!$L$34</f>
        <v>5340.4000000000005</v>
      </c>
      <c r="B57" s="35"/>
      <c r="C57" s="37">
        <f t="shared" ref="C57:C62" si="4">+C56+1</f>
        <v>31</v>
      </c>
      <c r="D57" s="33" t="s">
        <v>9</v>
      </c>
      <c r="E57" s="66"/>
      <c r="F57" s="37">
        <f>SUM('[30]472 - Phoenix House'!$F$26:$F$31)</f>
        <v>3250</v>
      </c>
      <c r="G57" s="35"/>
      <c r="H57" s="37">
        <f>SUM('[30]472 - Phoenix House'!$R$26:$R$31)</f>
        <v>3270</v>
      </c>
      <c r="I57" s="54"/>
      <c r="J57" s="1"/>
    </row>
    <row r="58" spans="1:10" s="2" customFormat="1" ht="12.75" customHeight="1" x14ac:dyDescent="0.2">
      <c r="A58" s="33">
        <f>[30]Sheet1!$L$38</f>
        <v>1213.6199999999999</v>
      </c>
      <c r="B58" s="35"/>
      <c r="C58" s="37">
        <f t="shared" si="4"/>
        <v>32</v>
      </c>
      <c r="D58" s="33" t="s">
        <v>20</v>
      </c>
      <c r="E58" s="66"/>
      <c r="F58" s="37">
        <f>'[30]472 - Phoenix House'!$F$32</f>
        <v>900</v>
      </c>
      <c r="G58" s="35"/>
      <c r="H58" s="37">
        <f>'[30]472 - Phoenix House'!$R$32</f>
        <v>900</v>
      </c>
      <c r="I58" s="54"/>
      <c r="J58" s="1"/>
    </row>
    <row r="59" spans="1:10" s="2" customFormat="1" ht="12.75" customHeight="1" x14ac:dyDescent="0.2">
      <c r="A59" s="38">
        <f>[30]Sheet1!$L$46</f>
        <v>-110999.99999999999</v>
      </c>
      <c r="B59" s="35"/>
      <c r="C59" s="37">
        <f t="shared" si="4"/>
        <v>33</v>
      </c>
      <c r="D59" s="33" t="s">
        <v>54</v>
      </c>
      <c r="E59" s="66"/>
      <c r="F59" s="39">
        <f>'[30]472 - Phoenix House'!$F$47</f>
        <v>21500</v>
      </c>
      <c r="G59" s="35"/>
      <c r="H59" s="39">
        <f>'[30]472 - Phoenix House'!$R$47</f>
        <v>31540</v>
      </c>
      <c r="I59" s="54"/>
      <c r="J59" s="1"/>
    </row>
    <row r="60" spans="1:10" s="2" customFormat="1" ht="12.75" customHeight="1" x14ac:dyDescent="0.2">
      <c r="A60" s="33"/>
      <c r="B60" s="53">
        <f>SUM(A55:A59)</f>
        <v>-59564.069999999978</v>
      </c>
      <c r="C60" s="37">
        <f t="shared" si="4"/>
        <v>34</v>
      </c>
      <c r="D60" s="84" t="s">
        <v>10</v>
      </c>
      <c r="E60" s="66"/>
      <c r="F60" s="37"/>
      <c r="G60" s="53">
        <f>SUM(F55:F59)</f>
        <v>73930</v>
      </c>
      <c r="H60" s="37"/>
      <c r="I60" s="41">
        <f>SUM(H55:H59)</f>
        <v>89230</v>
      </c>
      <c r="J60" s="1"/>
    </row>
    <row r="61" spans="1:10" s="2" customFormat="1" ht="12.75" customHeight="1" x14ac:dyDescent="0.2">
      <c r="A61" s="33"/>
      <c r="B61" s="53">
        <f>-[30]Sheet1!$L$57</f>
        <v>60289.41</v>
      </c>
      <c r="C61" s="37">
        <f t="shared" si="4"/>
        <v>35</v>
      </c>
      <c r="D61" s="84" t="s">
        <v>30</v>
      </c>
      <c r="E61" s="66"/>
      <c r="F61" s="37"/>
      <c r="G61" s="53">
        <f>-'[30]472 - Phoenix House'!$F$42</f>
        <v>58550</v>
      </c>
      <c r="H61" s="37"/>
      <c r="I61" s="41">
        <f>-'[30]472 - Phoenix House'!$R$42</f>
        <v>62150</v>
      </c>
      <c r="J61" s="1"/>
    </row>
    <row r="62" spans="1:10" s="2" customFormat="1" ht="12.75" customHeight="1" x14ac:dyDescent="0.2">
      <c r="A62" s="56"/>
      <c r="B62" s="59">
        <f>+B60-B61</f>
        <v>-119853.47999999998</v>
      </c>
      <c r="C62" s="37">
        <f t="shared" si="4"/>
        <v>36</v>
      </c>
      <c r="D62" s="85" t="s">
        <v>68</v>
      </c>
      <c r="E62" s="67"/>
      <c r="F62" s="58"/>
      <c r="G62" s="59">
        <f>+G60-G61</f>
        <v>15380</v>
      </c>
      <c r="H62" s="58"/>
      <c r="I62" s="42">
        <f>+I60-I61</f>
        <v>27080</v>
      </c>
      <c r="J62" s="1"/>
    </row>
    <row r="63" spans="1:10" s="2" customFormat="1" ht="12.75" customHeight="1" x14ac:dyDescent="0.2">
      <c r="A63" s="38"/>
      <c r="B63" s="44"/>
      <c r="C63" s="39"/>
      <c r="D63" s="256" t="s">
        <v>13</v>
      </c>
      <c r="E63" s="126"/>
      <c r="F63" s="39"/>
      <c r="G63" s="44"/>
      <c r="H63" s="39"/>
      <c r="I63" s="64"/>
      <c r="J63" s="1"/>
    </row>
    <row r="64" spans="1:10" ht="12.75" customHeight="1" x14ac:dyDescent="0.2">
      <c r="D64" s="6"/>
      <c r="E64" s="10"/>
      <c r="G64" s="1"/>
    </row>
    <row r="65" spans="1:9" ht="12.75" customHeight="1" x14ac:dyDescent="0.2">
      <c r="A65" s="33"/>
      <c r="B65" s="35"/>
      <c r="C65" s="37"/>
      <c r="D65" s="84" t="s">
        <v>70</v>
      </c>
      <c r="E65" s="68" t="s">
        <v>114</v>
      </c>
      <c r="F65" s="37"/>
      <c r="G65" s="35"/>
      <c r="H65" s="37"/>
      <c r="I65" s="54"/>
    </row>
    <row r="66" spans="1:9" ht="12.75" customHeight="1" x14ac:dyDescent="0.2">
      <c r="A66" s="33">
        <f>[31]Sheet1!$L$10</f>
        <v>155262.42000000001</v>
      </c>
      <c r="B66" s="35"/>
      <c r="C66" s="37">
        <f>+C62+1</f>
        <v>37</v>
      </c>
      <c r="D66" s="33" t="s">
        <v>7</v>
      </c>
      <c r="E66" s="66"/>
      <c r="F66" s="37">
        <f>SUM('[31]477 - Corporate Repairs &amp; Maint'!$F$7:$F$12)</f>
        <v>136060</v>
      </c>
      <c r="G66" s="35"/>
      <c r="H66" s="37">
        <f>SUM('[31]477 - Corporate Repairs &amp; Maint'!$R$7:$R$12)</f>
        <v>143560</v>
      </c>
      <c r="I66" s="54"/>
    </row>
    <row r="67" spans="1:9" ht="12.75" customHeight="1" x14ac:dyDescent="0.2">
      <c r="A67" s="33">
        <f>+'[32]477 - Corporate Repairs &amp; Maint'!$B$13</f>
        <v>0</v>
      </c>
      <c r="B67" s="53"/>
      <c r="C67" s="37">
        <f t="shared" ref="C67:C71" si="5">+C66+1</f>
        <v>38</v>
      </c>
      <c r="D67" s="33" t="s">
        <v>9</v>
      </c>
      <c r="E67" s="66"/>
      <c r="F67" s="37">
        <f>SUM('[31]477 - Corporate Repairs &amp; Maint'!$F$13:$F$15)</f>
        <v>61810</v>
      </c>
      <c r="G67" s="53"/>
      <c r="H67" s="37">
        <v>0</v>
      </c>
      <c r="I67" s="41"/>
    </row>
    <row r="68" spans="1:9" ht="12.75" customHeight="1" x14ac:dyDescent="0.2">
      <c r="A68" s="33">
        <f>+'[32]477 - Corporate Repairs &amp; Maint'!$B$12</f>
        <v>0</v>
      </c>
      <c r="B68" s="53"/>
      <c r="C68" s="37">
        <f t="shared" si="5"/>
        <v>39</v>
      </c>
      <c r="D68" s="33" t="s">
        <v>20</v>
      </c>
      <c r="E68" s="66"/>
      <c r="F68" s="37">
        <f>+'[32]477 - Corporate Repairs &amp; Maint'!$E$12</f>
        <v>0</v>
      </c>
      <c r="G68" s="53"/>
      <c r="H68" s="37">
        <v>0</v>
      </c>
      <c r="I68" s="41"/>
    </row>
    <row r="69" spans="1:9" ht="12.75" customHeight="1" x14ac:dyDescent="0.2">
      <c r="A69" s="56"/>
      <c r="B69" s="53">
        <f>SUM(A66:A68)</f>
        <v>155262.42000000001</v>
      </c>
      <c r="C69" s="37">
        <f t="shared" si="5"/>
        <v>40</v>
      </c>
      <c r="D69" s="84" t="s">
        <v>10</v>
      </c>
      <c r="E69" s="66"/>
      <c r="F69" s="58"/>
      <c r="G69" s="53">
        <f>SUM(F66:F68)</f>
        <v>197870</v>
      </c>
      <c r="H69" s="58"/>
      <c r="I69" s="41">
        <f>SUM(H66:H68)</f>
        <v>143560</v>
      </c>
    </row>
    <row r="70" spans="1:9" ht="12.75" customHeight="1" x14ac:dyDescent="0.2">
      <c r="A70" s="33"/>
      <c r="B70" s="53">
        <f>-[31]Sheet1!$L$30</f>
        <v>60969.37</v>
      </c>
      <c r="C70" s="37">
        <f t="shared" si="5"/>
        <v>41</v>
      </c>
      <c r="D70" s="84" t="s">
        <v>30</v>
      </c>
      <c r="E70" s="66"/>
      <c r="F70" s="37"/>
      <c r="G70" s="53">
        <f>-'[31]477 - Corporate Repairs &amp; Maint'!$F$25</f>
        <v>13760</v>
      </c>
      <c r="H70" s="37"/>
      <c r="I70" s="41">
        <f>-'[31]477 - Corporate Repairs &amp; Maint'!$R$25</f>
        <v>21260</v>
      </c>
    </row>
    <row r="71" spans="1:9" ht="12.75" customHeight="1" x14ac:dyDescent="0.2">
      <c r="A71" s="56"/>
      <c r="B71" s="57">
        <f>+B69-B70</f>
        <v>94293.050000000017</v>
      </c>
      <c r="C71" s="37">
        <f t="shared" si="5"/>
        <v>42</v>
      </c>
      <c r="D71" s="85" t="s">
        <v>68</v>
      </c>
      <c r="E71" s="67"/>
      <c r="F71" s="58"/>
      <c r="G71" s="57">
        <f>+G69-G70</f>
        <v>184110</v>
      </c>
      <c r="H71" s="58"/>
      <c r="I71" s="42">
        <f>+I69-I70</f>
        <v>122300</v>
      </c>
    </row>
    <row r="72" spans="1:9" ht="12.75" customHeight="1" x14ac:dyDescent="0.2">
      <c r="A72" s="33"/>
      <c r="B72" s="53"/>
      <c r="C72" s="37"/>
      <c r="D72" s="84"/>
      <c r="E72" s="66"/>
      <c r="F72" s="37"/>
      <c r="G72" s="53"/>
      <c r="H72" s="35"/>
      <c r="I72" s="41"/>
    </row>
    <row r="73" spans="1:9" ht="12.75" customHeight="1" thickBot="1" x14ac:dyDescent="0.25">
      <c r="A73" s="70"/>
      <c r="B73" s="74"/>
      <c r="C73" s="72"/>
      <c r="D73" s="257" t="s">
        <v>13</v>
      </c>
      <c r="E73" s="194"/>
      <c r="F73" s="72"/>
      <c r="G73" s="74"/>
      <c r="H73" s="74"/>
      <c r="I73" s="75"/>
    </row>
    <row r="74" spans="1:9" ht="12.75" customHeight="1" x14ac:dyDescent="0.2">
      <c r="A74" s="40"/>
      <c r="B74" s="40"/>
      <c r="C74" s="40"/>
      <c r="D74" s="40"/>
      <c r="E74" s="242"/>
      <c r="F74" s="40"/>
      <c r="G74" s="40"/>
      <c r="H74" s="40"/>
      <c r="I74" s="40"/>
    </row>
    <row r="75" spans="1:9" ht="12.75" customHeight="1" x14ac:dyDescent="0.2">
      <c r="A75" s="40"/>
      <c r="B75" s="40"/>
      <c r="C75" s="40"/>
      <c r="D75" s="40"/>
      <c r="E75" s="242"/>
      <c r="F75" s="40"/>
      <c r="G75" s="40"/>
      <c r="H75" s="40"/>
      <c r="I75" s="40"/>
    </row>
    <row r="76" spans="1:9" ht="12.75" customHeight="1" x14ac:dyDescent="0.2">
      <c r="A76" s="40"/>
      <c r="B76" s="40"/>
      <c r="C76" s="40"/>
      <c r="D76" s="40"/>
      <c r="E76" s="242"/>
      <c r="F76" s="40"/>
      <c r="G76" s="40"/>
      <c r="H76" s="40"/>
      <c r="I76" s="40"/>
    </row>
    <row r="77" spans="1:9" ht="12.75" customHeight="1" x14ac:dyDescent="0.2">
      <c r="A77" s="40"/>
      <c r="B77" s="40"/>
      <c r="C77" s="40"/>
      <c r="D77" s="40"/>
      <c r="E77" s="242"/>
      <c r="F77" s="40"/>
      <c r="G77" s="40"/>
      <c r="H77" s="40"/>
      <c r="I77" s="40"/>
    </row>
    <row r="78" spans="1:9" ht="12.75" customHeight="1" x14ac:dyDescent="0.2">
      <c r="A78" s="40"/>
      <c r="B78" s="40"/>
      <c r="C78" s="40"/>
      <c r="D78" s="40"/>
      <c r="E78" s="242"/>
      <c r="F78" s="40"/>
      <c r="G78" s="40"/>
      <c r="H78" s="40"/>
      <c r="I78" s="40"/>
    </row>
    <row r="79" spans="1:9" ht="12.75" customHeight="1" x14ac:dyDescent="0.2">
      <c r="A79" s="40"/>
      <c r="B79" s="40"/>
      <c r="C79" s="40"/>
      <c r="D79" s="40"/>
      <c r="E79" s="242"/>
      <c r="F79" s="40"/>
      <c r="G79" s="40"/>
      <c r="H79" s="40"/>
      <c r="I79" s="40"/>
    </row>
    <row r="80" spans="1:9" ht="12.75" customHeight="1" x14ac:dyDescent="0.2">
      <c r="A80" s="40"/>
      <c r="B80" s="40"/>
      <c r="C80" s="40"/>
      <c r="D80" s="40"/>
      <c r="E80" s="242"/>
      <c r="F80" s="40"/>
      <c r="G80" s="40"/>
      <c r="H80" s="40"/>
      <c r="I80" s="40"/>
    </row>
    <row r="81" spans="5:5" s="40" customFormat="1" ht="12.75" customHeight="1" x14ac:dyDescent="0.2">
      <c r="E81" s="242"/>
    </row>
    <row r="82" spans="5:5" s="40" customFormat="1" ht="12.75" customHeight="1" x14ac:dyDescent="0.2">
      <c r="E82" s="242"/>
    </row>
    <row r="83" spans="5:5" s="40" customFormat="1" ht="12.75" customHeight="1" x14ac:dyDescent="0.2">
      <c r="E83" s="242"/>
    </row>
    <row r="84" spans="5:5" s="40" customFormat="1" ht="12.75" customHeight="1" x14ac:dyDescent="0.2">
      <c r="E84" s="242"/>
    </row>
    <row r="85" spans="5:5" s="40" customFormat="1" ht="12.75" customHeight="1" x14ac:dyDescent="0.2">
      <c r="E85" s="242"/>
    </row>
    <row r="86" spans="5:5" s="40" customFormat="1" ht="12.75" customHeight="1" x14ac:dyDescent="0.2">
      <c r="E86" s="242"/>
    </row>
    <row r="87" spans="5:5" s="40" customFormat="1" ht="12.75" customHeight="1" x14ac:dyDescent="0.2">
      <c r="E87" s="242"/>
    </row>
    <row r="88" spans="5:5" s="40" customFormat="1" ht="12.75" customHeight="1" x14ac:dyDescent="0.2">
      <c r="E88" s="242"/>
    </row>
    <row r="89" spans="5:5" s="40" customFormat="1" ht="12.75" customHeight="1" x14ac:dyDescent="0.2">
      <c r="E89" s="242"/>
    </row>
    <row r="90" spans="5:5" s="40" customFormat="1" ht="12.75" customHeight="1" x14ac:dyDescent="0.2">
      <c r="E90" s="242"/>
    </row>
    <row r="91" spans="5:5" s="40" customFormat="1" ht="12.75" customHeight="1" x14ac:dyDescent="0.2">
      <c r="E91" s="242"/>
    </row>
    <row r="92" spans="5:5" s="40" customFormat="1" ht="12.75" customHeight="1" x14ac:dyDescent="0.2">
      <c r="E92" s="242"/>
    </row>
    <row r="93" spans="5:5" s="40" customFormat="1" ht="12.75" customHeight="1" x14ac:dyDescent="0.2">
      <c r="E93" s="242"/>
    </row>
    <row r="94" spans="5:5" s="40" customFormat="1" ht="12.75" customHeight="1" x14ac:dyDescent="0.2">
      <c r="E94" s="242"/>
    </row>
    <row r="95" spans="5:5" s="40" customFormat="1" ht="12.75" customHeight="1" x14ac:dyDescent="0.2">
      <c r="E95" s="242"/>
    </row>
    <row r="96" spans="5:5" s="40" customFormat="1" ht="12.75" customHeight="1" x14ac:dyDescent="0.2">
      <c r="E96" s="242"/>
    </row>
    <row r="97" spans="5:5" s="40" customFormat="1" ht="12.75" customHeight="1" x14ac:dyDescent="0.2">
      <c r="E97" s="242"/>
    </row>
    <row r="98" spans="5:5" s="40" customFormat="1" ht="12.75" customHeight="1" x14ac:dyDescent="0.2">
      <c r="E98" s="242"/>
    </row>
    <row r="99" spans="5:5" s="40" customFormat="1" ht="12.75" customHeight="1" x14ac:dyDescent="0.2">
      <c r="E99" s="242"/>
    </row>
    <row r="100" spans="5:5" s="40" customFormat="1" ht="12.75" customHeight="1" x14ac:dyDescent="0.2">
      <c r="E100" s="242"/>
    </row>
    <row r="101" spans="5:5" s="40" customFormat="1" ht="12.75" customHeight="1" x14ac:dyDescent="0.2">
      <c r="E101" s="242"/>
    </row>
    <row r="102" spans="5:5" s="40" customFormat="1" ht="12.75" customHeight="1" x14ac:dyDescent="0.2">
      <c r="E102" s="242"/>
    </row>
    <row r="103" spans="5:5" s="40" customFormat="1" ht="12.75" customHeight="1" x14ac:dyDescent="0.2"/>
    <row r="104" spans="5:5" s="40" customFormat="1" ht="12.75" customHeight="1" x14ac:dyDescent="0.2"/>
    <row r="105" spans="5:5" s="40" customFormat="1" ht="12.75" customHeight="1" x14ac:dyDescent="0.2"/>
    <row r="106" spans="5:5" s="40" customFormat="1" ht="12.75" customHeight="1" x14ac:dyDescent="0.2"/>
    <row r="107" spans="5:5" s="40" customFormat="1" ht="12.75" customHeight="1" x14ac:dyDescent="0.2"/>
    <row r="108" spans="5:5" s="40" customFormat="1" ht="12.75" customHeight="1" x14ac:dyDescent="0.2"/>
    <row r="109" spans="5:5" s="40" customFormat="1" ht="12.75" customHeight="1" x14ac:dyDescent="0.2"/>
    <row r="110" spans="5:5" s="40" customFormat="1" ht="12.75" customHeight="1" x14ac:dyDescent="0.2"/>
    <row r="111" spans="5:5" s="40" customFormat="1" ht="12.75" customHeight="1" x14ac:dyDescent="0.2"/>
    <row r="112" spans="5:5" s="40" customFormat="1" ht="12.75" customHeight="1" x14ac:dyDescent="0.2"/>
    <row r="113" s="40" customFormat="1" ht="12.75" customHeight="1" x14ac:dyDescent="0.2"/>
    <row r="114" s="40" customFormat="1" ht="12.75" customHeight="1" x14ac:dyDescent="0.2"/>
    <row r="115" s="40" customFormat="1" ht="12.75" customHeight="1" x14ac:dyDescent="0.2"/>
    <row r="116" s="40" customFormat="1" ht="12.75" customHeight="1" x14ac:dyDescent="0.2"/>
    <row r="117" s="40" customFormat="1" ht="12.75" customHeight="1" x14ac:dyDescent="0.2"/>
    <row r="118" s="40" customFormat="1" ht="12.75" customHeight="1" x14ac:dyDescent="0.2"/>
    <row r="119" s="40" customFormat="1" ht="12.75" customHeight="1" x14ac:dyDescent="0.2"/>
    <row r="120" s="40" customFormat="1" ht="12.75" customHeight="1" x14ac:dyDescent="0.2"/>
    <row r="121" s="40" customFormat="1" ht="12.75" customHeight="1" x14ac:dyDescent="0.2"/>
    <row r="122" s="40" customFormat="1" ht="12.75" customHeight="1" x14ac:dyDescent="0.2"/>
    <row r="123" s="40" customFormat="1" ht="12.75" customHeight="1" x14ac:dyDescent="0.2"/>
    <row r="124" s="40" customFormat="1" ht="12.75" customHeight="1" x14ac:dyDescent="0.2"/>
    <row r="125" s="40" customFormat="1" ht="12.75" customHeight="1" x14ac:dyDescent="0.2"/>
    <row r="126" s="40" customFormat="1" ht="12.75" customHeight="1" x14ac:dyDescent="0.2"/>
    <row r="127" s="40" customFormat="1" ht="12.75" customHeight="1" x14ac:dyDescent="0.2"/>
    <row r="128" s="40" customFormat="1" ht="12.75" customHeight="1" x14ac:dyDescent="0.2"/>
    <row r="129" s="40" customFormat="1" ht="12.75" customHeight="1" x14ac:dyDescent="0.2"/>
    <row r="130" s="40" customFormat="1" ht="12.75" customHeight="1" x14ac:dyDescent="0.2"/>
    <row r="131" s="40" customFormat="1" ht="12.75" customHeight="1" x14ac:dyDescent="0.2"/>
    <row r="132" s="40" customFormat="1" ht="12.75" customHeight="1" x14ac:dyDescent="0.2"/>
    <row r="133" s="40" customFormat="1" ht="12.75" customHeight="1" x14ac:dyDescent="0.2"/>
    <row r="134" s="40" customFormat="1" ht="12.75" customHeight="1" x14ac:dyDescent="0.2"/>
    <row r="135" s="40" customFormat="1" ht="12.75" customHeight="1" x14ac:dyDescent="0.2"/>
    <row r="136" s="40" customFormat="1" ht="12.75" customHeight="1" x14ac:dyDescent="0.2"/>
    <row r="137" s="40" customFormat="1" ht="12.75" customHeight="1" x14ac:dyDescent="0.2"/>
    <row r="138" s="40" customFormat="1" ht="12.75" customHeight="1" x14ac:dyDescent="0.2"/>
    <row r="139" s="40" customFormat="1" ht="12.75" customHeight="1" x14ac:dyDescent="0.2"/>
    <row r="140" s="40" customFormat="1" ht="12.75" customHeight="1" x14ac:dyDescent="0.2"/>
    <row r="141" s="40" customFormat="1" ht="12.75" customHeight="1" x14ac:dyDescent="0.2"/>
    <row r="142" s="40" customFormat="1" ht="12.75" customHeight="1" x14ac:dyDescent="0.2"/>
    <row r="143" s="40" customFormat="1" ht="12.75" customHeight="1" x14ac:dyDescent="0.2"/>
    <row r="144" s="40" customFormat="1" ht="12.75" customHeight="1" x14ac:dyDescent="0.2"/>
    <row r="145" s="40" customFormat="1" ht="12.75" customHeight="1" x14ac:dyDescent="0.2"/>
    <row r="146" s="40" customFormat="1" ht="12.75" customHeight="1" x14ac:dyDescent="0.2"/>
    <row r="147" s="40" customFormat="1" ht="12.75" customHeight="1" x14ac:dyDescent="0.2"/>
    <row r="148" s="40" customFormat="1" ht="12.75" customHeight="1" x14ac:dyDescent="0.2"/>
    <row r="149" s="40" customFormat="1" ht="12.75" customHeight="1" x14ac:dyDescent="0.2"/>
    <row r="150" s="40" customFormat="1" ht="12.75" customHeight="1" x14ac:dyDescent="0.2"/>
    <row r="151" s="40" customFormat="1" ht="12.75" customHeight="1" x14ac:dyDescent="0.2"/>
    <row r="152" s="40" customFormat="1" ht="12.75" customHeight="1" x14ac:dyDescent="0.2"/>
    <row r="153" s="40" customFormat="1" ht="12.75" customHeight="1" x14ac:dyDescent="0.2"/>
    <row r="154" s="40" customFormat="1" ht="12.75" customHeight="1" x14ac:dyDescent="0.2"/>
    <row r="155" s="40" customFormat="1" ht="12.75" customHeight="1" x14ac:dyDescent="0.2"/>
    <row r="156" s="40" customFormat="1" ht="12.75" customHeight="1" x14ac:dyDescent="0.2"/>
    <row r="157" s="40" customFormat="1" ht="12.75" customHeight="1" x14ac:dyDescent="0.2"/>
    <row r="158" s="40" customFormat="1" ht="12.75" customHeight="1" x14ac:dyDescent="0.2"/>
    <row r="159" s="40" customFormat="1" ht="12.75" customHeight="1" x14ac:dyDescent="0.2"/>
    <row r="160" s="40" customFormat="1" ht="12.75" customHeight="1" x14ac:dyDescent="0.2"/>
    <row r="161" s="40" customFormat="1" ht="12.75" customHeight="1" x14ac:dyDescent="0.2"/>
    <row r="162" s="40" customFormat="1" ht="12.75" customHeight="1" x14ac:dyDescent="0.2"/>
    <row r="163" s="40" customFormat="1" ht="12.75" customHeight="1" x14ac:dyDescent="0.2"/>
    <row r="164" s="40" customFormat="1" ht="12.75" customHeight="1" x14ac:dyDescent="0.2"/>
    <row r="165" s="40" customFormat="1" ht="12.75" customHeight="1" x14ac:dyDescent="0.2"/>
    <row r="166" s="40" customFormat="1" ht="12.75" customHeight="1" x14ac:dyDescent="0.2"/>
    <row r="167" s="40" customFormat="1" ht="12.75" customHeight="1" x14ac:dyDescent="0.2"/>
    <row r="168" s="40" customFormat="1" ht="12.75" customHeight="1" x14ac:dyDescent="0.2"/>
    <row r="169" s="40" customFormat="1" ht="12.75" customHeight="1" x14ac:dyDescent="0.2"/>
    <row r="170" s="40" customFormat="1" ht="12.75" customHeight="1" x14ac:dyDescent="0.2"/>
    <row r="171" s="40" customFormat="1" ht="12.75" customHeight="1" x14ac:dyDescent="0.2"/>
    <row r="172" s="40" customFormat="1" ht="12.75" customHeight="1" x14ac:dyDescent="0.2"/>
    <row r="173" s="40" customFormat="1" ht="12.75" customHeight="1" x14ac:dyDescent="0.2"/>
    <row r="174" s="40" customFormat="1" ht="12.75" customHeight="1" x14ac:dyDescent="0.2"/>
    <row r="175" s="40" customFormat="1" ht="12.75" customHeight="1" x14ac:dyDescent="0.2"/>
    <row r="176" s="40" customFormat="1" ht="12.75" customHeight="1" x14ac:dyDescent="0.2"/>
    <row r="177" s="40" customFormat="1" ht="12.75" customHeight="1" x14ac:dyDescent="0.2"/>
    <row r="178" s="40" customFormat="1" ht="12.75" customHeight="1" x14ac:dyDescent="0.2"/>
    <row r="179" s="40" customFormat="1" ht="12.75" customHeight="1" x14ac:dyDescent="0.2"/>
    <row r="180" s="40" customFormat="1" ht="12.75" customHeight="1" x14ac:dyDescent="0.2"/>
    <row r="181" s="40" customFormat="1" ht="12.75" customHeight="1" x14ac:dyDescent="0.2"/>
    <row r="182" s="40" customFormat="1" ht="12.75" customHeight="1" x14ac:dyDescent="0.2"/>
    <row r="183" s="40" customFormat="1" ht="12.75" customHeight="1" x14ac:dyDescent="0.2"/>
    <row r="184" s="40" customFormat="1" ht="12.75" customHeight="1" x14ac:dyDescent="0.2"/>
    <row r="185" s="40" customFormat="1" ht="12.75" customHeight="1" x14ac:dyDescent="0.2"/>
    <row r="186" s="40" customFormat="1" ht="12.75" customHeight="1" x14ac:dyDescent="0.2"/>
    <row r="187" s="40" customFormat="1" ht="12.75" customHeight="1" x14ac:dyDescent="0.2"/>
    <row r="188" s="40" customFormat="1" ht="12.75" customHeight="1" x14ac:dyDescent="0.2"/>
    <row r="189" s="40" customFormat="1" ht="12.75" customHeight="1" x14ac:dyDescent="0.2"/>
    <row r="190" s="40" customFormat="1" ht="12.75" customHeight="1" x14ac:dyDescent="0.2"/>
    <row r="191" s="40" customFormat="1" ht="12.75" customHeight="1" x14ac:dyDescent="0.2"/>
    <row r="192" s="40" customFormat="1" ht="12.75" customHeight="1" x14ac:dyDescent="0.2"/>
    <row r="193" s="40" customFormat="1" ht="12.75" customHeight="1" x14ac:dyDescent="0.2"/>
    <row r="194" s="40" customFormat="1" ht="12.75" customHeight="1" x14ac:dyDescent="0.2"/>
    <row r="195" s="40" customFormat="1" ht="12.75" customHeight="1" x14ac:dyDescent="0.2"/>
    <row r="196" s="40" customFormat="1" ht="12.75" customHeight="1" x14ac:dyDescent="0.2"/>
    <row r="197" s="40" customFormat="1" ht="12.75" customHeight="1" x14ac:dyDescent="0.2"/>
    <row r="198" s="40" customFormat="1" ht="12.75" customHeight="1" x14ac:dyDescent="0.2"/>
    <row r="199" s="40" customFormat="1" ht="12.75" customHeight="1" x14ac:dyDescent="0.2"/>
    <row r="200" s="40" customFormat="1" ht="12.75" customHeight="1" x14ac:dyDescent="0.2"/>
    <row r="201" s="40" customFormat="1" ht="12.75" customHeight="1" x14ac:dyDescent="0.2"/>
    <row r="202" s="40" customFormat="1" ht="12.75" customHeight="1" x14ac:dyDescent="0.2"/>
    <row r="203" s="40" customFormat="1" ht="12.75" customHeight="1" x14ac:dyDescent="0.2"/>
    <row r="204" s="40" customFormat="1" ht="12.75" customHeight="1" x14ac:dyDescent="0.2"/>
    <row r="205" s="40" customFormat="1" ht="12.75" customHeight="1" x14ac:dyDescent="0.2"/>
    <row r="206" s="40" customFormat="1" ht="12.75" customHeight="1" x14ac:dyDescent="0.2"/>
    <row r="207" s="40" customFormat="1" ht="12.75" customHeight="1" x14ac:dyDescent="0.2"/>
    <row r="208" s="40" customFormat="1" ht="12.75" customHeight="1" x14ac:dyDescent="0.2"/>
    <row r="209" s="40" customFormat="1" ht="12.75" customHeight="1" x14ac:dyDescent="0.2"/>
    <row r="210" s="40" customFormat="1" ht="12.75" customHeight="1" x14ac:dyDescent="0.2"/>
    <row r="211" s="40" customFormat="1" ht="12.75" customHeight="1" x14ac:dyDescent="0.2"/>
    <row r="212" s="40" customFormat="1" ht="12.75" customHeight="1" x14ac:dyDescent="0.2"/>
    <row r="213" s="40" customFormat="1" ht="12.75" customHeight="1" x14ac:dyDescent="0.2"/>
    <row r="214" s="40" customFormat="1" ht="12.75" customHeight="1" x14ac:dyDescent="0.2"/>
    <row r="215" s="40" customFormat="1" ht="12.75" customHeight="1" x14ac:dyDescent="0.2"/>
    <row r="216" s="40" customFormat="1" ht="12.75" customHeight="1" x14ac:dyDescent="0.2"/>
    <row r="217" s="40" customFormat="1" ht="12.75" customHeight="1" x14ac:dyDescent="0.2"/>
    <row r="218" s="40" customFormat="1" ht="12.75" customHeight="1" x14ac:dyDescent="0.2"/>
    <row r="219" s="40" customFormat="1" ht="12.75" customHeight="1" x14ac:dyDescent="0.2"/>
    <row r="220" s="40" customFormat="1" ht="12.75" customHeight="1" x14ac:dyDescent="0.2"/>
    <row r="221" s="40" customFormat="1" ht="12.75" customHeight="1" x14ac:dyDescent="0.2"/>
    <row r="222" s="40" customFormat="1" ht="12.75" customHeight="1" x14ac:dyDescent="0.2"/>
    <row r="223" s="40" customFormat="1" ht="12.75" customHeight="1" x14ac:dyDescent="0.2"/>
    <row r="224" s="40" customFormat="1" ht="12.75" customHeight="1" x14ac:dyDescent="0.2"/>
    <row r="225" s="40" customFormat="1" ht="12.75" customHeight="1" x14ac:dyDescent="0.2"/>
    <row r="226" s="40" customFormat="1" ht="12.75" customHeight="1" x14ac:dyDescent="0.2"/>
    <row r="227" s="40" customFormat="1" ht="12.75" customHeight="1" x14ac:dyDescent="0.2"/>
    <row r="228" s="40" customFormat="1" ht="12.75" customHeight="1" x14ac:dyDescent="0.2"/>
    <row r="229" s="40" customFormat="1" ht="12.75" customHeight="1" x14ac:dyDescent="0.2"/>
    <row r="230" s="40" customFormat="1" ht="12.75" customHeight="1" x14ac:dyDescent="0.2"/>
    <row r="231" s="40" customFormat="1" ht="12.75" customHeight="1" x14ac:dyDescent="0.2"/>
    <row r="232" s="40" customFormat="1" ht="12.75" customHeight="1" x14ac:dyDescent="0.2"/>
    <row r="233" s="40" customFormat="1" ht="12.75" customHeight="1" x14ac:dyDescent="0.2"/>
    <row r="234" s="40" customFormat="1" ht="12.75" customHeight="1" x14ac:dyDescent="0.2"/>
    <row r="235" s="40" customFormat="1" ht="12.75" customHeight="1" x14ac:dyDescent="0.2"/>
    <row r="236" s="40" customFormat="1" ht="12.75" customHeight="1" x14ac:dyDescent="0.2"/>
    <row r="237" s="40" customFormat="1" ht="12.75" customHeight="1" x14ac:dyDescent="0.2"/>
    <row r="238" s="40" customFormat="1" ht="12.75" customHeight="1" x14ac:dyDescent="0.2"/>
    <row r="239" s="40" customFormat="1" ht="12.75" customHeight="1" x14ac:dyDescent="0.2"/>
    <row r="240" s="40" customFormat="1" ht="12.75" customHeight="1" x14ac:dyDescent="0.2"/>
    <row r="241" s="40" customFormat="1" ht="12.75" customHeight="1" x14ac:dyDescent="0.2"/>
    <row r="242" s="40" customFormat="1" ht="12.75" customHeight="1" x14ac:dyDescent="0.2"/>
    <row r="243" s="40" customFormat="1" ht="12.75" customHeight="1" x14ac:dyDescent="0.2"/>
    <row r="244" s="40" customFormat="1" ht="12.75" customHeight="1" x14ac:dyDescent="0.2"/>
    <row r="245" s="40" customFormat="1" ht="12.75" customHeight="1" x14ac:dyDescent="0.2"/>
    <row r="246" s="40" customFormat="1" ht="12.75" customHeight="1" x14ac:dyDescent="0.2"/>
    <row r="247" s="40" customFormat="1" ht="12.75" customHeight="1" x14ac:dyDescent="0.2"/>
    <row r="248" s="40" customFormat="1" ht="12.75" customHeight="1" x14ac:dyDescent="0.2"/>
    <row r="249" s="40" customFormat="1" ht="12.75" customHeight="1" x14ac:dyDescent="0.2"/>
    <row r="250" s="40" customFormat="1" ht="12.75" customHeight="1" x14ac:dyDescent="0.2"/>
    <row r="251" s="40" customFormat="1" ht="12.75" customHeight="1" x14ac:dyDescent="0.2"/>
    <row r="252" s="40" customFormat="1" ht="12.75" customHeight="1" x14ac:dyDescent="0.2"/>
    <row r="253" s="40" customFormat="1" ht="12.75" customHeight="1" x14ac:dyDescent="0.2"/>
    <row r="254" s="40" customFormat="1" ht="12.75" customHeight="1" x14ac:dyDescent="0.2"/>
    <row r="255" s="40" customFormat="1" ht="12.75" customHeight="1" x14ac:dyDescent="0.2"/>
    <row r="256" s="40" customFormat="1" ht="12.75" customHeight="1" x14ac:dyDescent="0.2"/>
    <row r="257" s="40" customFormat="1" ht="12.75" customHeight="1" x14ac:dyDescent="0.2"/>
    <row r="258" s="40" customFormat="1" ht="12.75" customHeight="1" x14ac:dyDescent="0.2"/>
    <row r="259" s="40" customFormat="1" ht="12.75" customHeight="1" x14ac:dyDescent="0.2"/>
    <row r="260" s="40" customFormat="1" ht="12.75" customHeight="1" x14ac:dyDescent="0.2"/>
    <row r="261" s="40" customFormat="1" ht="12.75" customHeight="1" x14ac:dyDescent="0.2"/>
    <row r="262" s="40" customFormat="1" ht="12.75" customHeight="1" x14ac:dyDescent="0.2"/>
    <row r="263" s="40" customFormat="1" ht="12.75" customHeight="1" x14ac:dyDescent="0.2"/>
    <row r="264" s="40" customFormat="1" ht="12.75" customHeight="1" x14ac:dyDescent="0.2"/>
    <row r="265" s="40" customFormat="1" ht="12.75" customHeight="1" x14ac:dyDescent="0.2"/>
    <row r="266" s="40" customFormat="1" ht="12.75" customHeight="1" x14ac:dyDescent="0.2"/>
    <row r="267" s="40" customFormat="1" ht="12.75" customHeight="1" x14ac:dyDescent="0.2"/>
    <row r="268" s="40" customFormat="1" ht="12.75" customHeight="1" x14ac:dyDescent="0.2"/>
    <row r="269" s="40" customFormat="1" ht="12.75" customHeight="1" x14ac:dyDescent="0.2"/>
    <row r="270" s="40" customFormat="1" ht="12.75" customHeight="1" x14ac:dyDescent="0.2"/>
    <row r="271" s="40" customFormat="1" ht="12.75" customHeight="1" x14ac:dyDescent="0.2"/>
    <row r="272" s="40" customFormat="1" ht="12.75" customHeight="1" x14ac:dyDescent="0.2"/>
    <row r="273" s="40" customFormat="1" ht="12.75" customHeight="1" x14ac:dyDescent="0.2"/>
    <row r="274" s="40" customFormat="1" ht="12.75" customHeight="1" x14ac:dyDescent="0.2"/>
    <row r="275" s="40" customFormat="1" ht="12.75" customHeight="1" x14ac:dyDescent="0.2"/>
    <row r="276" s="40" customFormat="1" ht="12.75" customHeight="1" x14ac:dyDescent="0.2"/>
    <row r="277" s="40" customFormat="1" ht="12.75" customHeight="1" x14ac:dyDescent="0.2"/>
    <row r="278" s="40" customFormat="1" ht="12.75" customHeight="1" x14ac:dyDescent="0.2"/>
    <row r="279" s="40" customFormat="1" ht="12.75" customHeight="1" x14ac:dyDescent="0.2"/>
    <row r="280" s="40" customFormat="1" ht="12.75" customHeight="1" x14ac:dyDescent="0.2"/>
    <row r="281" s="40" customFormat="1" ht="12.75" customHeight="1" x14ac:dyDescent="0.2"/>
    <row r="282" s="40" customFormat="1" ht="12.75" customHeight="1" x14ac:dyDescent="0.2"/>
    <row r="283" s="40" customFormat="1" ht="12.75" customHeight="1" x14ac:dyDescent="0.2"/>
    <row r="284" s="40" customFormat="1" ht="12.75" customHeight="1" x14ac:dyDescent="0.2"/>
    <row r="285" s="40" customFormat="1" ht="12.75" customHeight="1" x14ac:dyDescent="0.2"/>
    <row r="286" s="40" customFormat="1" ht="12.75" customHeight="1" x14ac:dyDescent="0.2"/>
    <row r="287" s="40" customFormat="1" ht="12.75" customHeight="1" x14ac:dyDescent="0.2"/>
    <row r="288" s="40" customFormat="1" ht="12.75" customHeight="1" x14ac:dyDescent="0.2"/>
    <row r="289" s="40" customFormat="1" ht="12.75" customHeight="1" x14ac:dyDescent="0.2"/>
    <row r="290" s="40" customFormat="1" ht="12.75" customHeight="1" x14ac:dyDescent="0.2"/>
    <row r="291" s="40" customFormat="1" ht="12.75" customHeight="1" x14ac:dyDescent="0.2"/>
    <row r="292" s="40" customFormat="1" ht="12.75" customHeight="1" x14ac:dyDescent="0.2"/>
    <row r="293" s="40" customFormat="1" ht="12.75" customHeight="1" x14ac:dyDescent="0.2"/>
    <row r="294" s="40" customFormat="1" ht="12.75" customHeight="1" x14ac:dyDescent="0.2"/>
    <row r="295" s="40" customFormat="1" ht="12.75" customHeight="1" x14ac:dyDescent="0.2"/>
    <row r="296" s="40" customFormat="1" ht="12.75" customHeight="1" x14ac:dyDescent="0.2"/>
    <row r="297" s="40" customFormat="1" ht="12.75" customHeight="1" x14ac:dyDescent="0.2"/>
    <row r="298" s="40" customFormat="1" ht="12.75" customHeight="1" x14ac:dyDescent="0.2"/>
    <row r="299" s="40" customFormat="1" ht="12.75" customHeight="1" x14ac:dyDescent="0.2"/>
    <row r="300" s="40" customFormat="1" ht="12.75" customHeight="1" x14ac:dyDescent="0.2"/>
    <row r="301" s="40" customFormat="1" ht="12.75" customHeight="1" x14ac:dyDescent="0.2"/>
    <row r="302" s="40" customFormat="1" ht="12.75" customHeight="1" x14ac:dyDescent="0.2"/>
    <row r="303" s="40" customFormat="1" ht="12.75" customHeight="1" x14ac:dyDescent="0.2"/>
    <row r="304" s="40" customFormat="1" ht="12.75" customHeight="1" x14ac:dyDescent="0.2"/>
    <row r="305" s="40" customFormat="1" ht="12.75" customHeight="1" x14ac:dyDescent="0.2"/>
    <row r="306" s="40" customFormat="1" ht="12.75" customHeight="1" x14ac:dyDescent="0.2"/>
    <row r="307" s="40" customFormat="1" ht="12.75" customHeight="1" x14ac:dyDescent="0.2"/>
    <row r="308" s="40" customFormat="1" ht="12.75" customHeight="1" x14ac:dyDescent="0.2"/>
    <row r="309" s="40" customFormat="1" ht="12.75" customHeight="1" x14ac:dyDescent="0.2"/>
    <row r="310" s="40" customFormat="1" ht="12.75" customHeight="1" x14ac:dyDescent="0.2"/>
    <row r="311" s="40" customFormat="1" ht="12.75" customHeight="1" x14ac:dyDescent="0.2"/>
    <row r="312" s="40" customFormat="1" ht="12.75" customHeight="1" x14ac:dyDescent="0.2"/>
    <row r="313" s="40" customFormat="1" ht="12.75" customHeight="1" x14ac:dyDescent="0.2"/>
    <row r="314" s="40" customFormat="1" ht="12.75" customHeight="1" x14ac:dyDescent="0.2"/>
    <row r="315" s="40" customFormat="1" ht="12.75" customHeight="1" x14ac:dyDescent="0.2"/>
    <row r="316" s="40" customFormat="1" ht="12.75" customHeight="1" x14ac:dyDescent="0.2"/>
    <row r="317" s="40" customFormat="1" ht="12.75" customHeight="1" x14ac:dyDescent="0.2"/>
    <row r="318" s="40" customFormat="1" ht="12.75" customHeight="1" x14ac:dyDescent="0.2"/>
    <row r="319" s="40" customFormat="1" ht="12.75" customHeight="1" x14ac:dyDescent="0.2"/>
    <row r="320" s="40" customFormat="1" ht="12.75" customHeight="1" x14ac:dyDescent="0.2"/>
    <row r="321" s="40" customFormat="1" ht="12.75" customHeight="1" x14ac:dyDescent="0.2"/>
    <row r="322" s="40" customFormat="1" ht="12.75" customHeight="1" x14ac:dyDescent="0.2"/>
    <row r="323" s="40" customFormat="1" ht="12.75" customHeight="1" x14ac:dyDescent="0.2"/>
    <row r="324" s="40" customFormat="1" ht="12.75" customHeight="1" x14ac:dyDescent="0.2"/>
    <row r="325" s="40" customFormat="1" ht="12.75" customHeight="1" x14ac:dyDescent="0.2"/>
    <row r="326" s="40" customFormat="1" ht="12.75" customHeight="1" x14ac:dyDescent="0.2"/>
    <row r="327" s="40" customFormat="1" ht="12.75" customHeight="1" x14ac:dyDescent="0.2"/>
    <row r="328" s="40" customFormat="1" ht="12.75" customHeight="1" x14ac:dyDescent="0.2"/>
    <row r="329" s="40" customFormat="1" ht="12.75" customHeight="1" x14ac:dyDescent="0.2"/>
    <row r="330" s="40" customFormat="1" ht="12.75" customHeight="1" x14ac:dyDescent="0.2"/>
    <row r="331" s="40" customFormat="1" ht="12.75" customHeight="1" x14ac:dyDescent="0.2"/>
    <row r="332" s="40" customFormat="1" ht="12.75" customHeight="1" x14ac:dyDescent="0.2"/>
    <row r="333" s="40" customFormat="1" ht="12.75" customHeight="1" x14ac:dyDescent="0.2"/>
    <row r="334" s="40" customFormat="1" ht="12.75" customHeight="1" x14ac:dyDescent="0.2"/>
    <row r="335" s="40" customFormat="1" ht="12.75" customHeight="1" x14ac:dyDescent="0.2"/>
    <row r="336" s="40" customFormat="1" ht="12.75" customHeight="1" x14ac:dyDescent="0.2"/>
    <row r="337" s="40" customFormat="1" ht="12.75" customHeight="1" x14ac:dyDescent="0.2"/>
    <row r="338" s="40" customFormat="1" ht="12.75" customHeight="1" x14ac:dyDescent="0.2"/>
    <row r="339" s="40" customFormat="1" ht="12.75" customHeight="1" x14ac:dyDescent="0.2"/>
    <row r="340" s="40" customFormat="1" ht="12.75" customHeight="1" x14ac:dyDescent="0.2"/>
    <row r="341" s="40" customFormat="1" ht="12.75" customHeight="1" x14ac:dyDescent="0.2"/>
    <row r="342" s="40" customFormat="1" ht="12.75" customHeight="1" x14ac:dyDescent="0.2"/>
    <row r="343" s="40" customFormat="1" ht="12.75" customHeight="1" x14ac:dyDescent="0.2"/>
    <row r="344" s="40" customFormat="1" ht="12.75" customHeight="1" x14ac:dyDescent="0.2"/>
    <row r="345" s="40" customFormat="1" ht="12.75" customHeight="1" x14ac:dyDescent="0.2"/>
    <row r="346" s="40" customFormat="1" ht="12.75" customHeight="1" x14ac:dyDescent="0.2"/>
    <row r="347" s="40" customFormat="1" ht="12.75" customHeight="1" x14ac:dyDescent="0.2"/>
    <row r="348" s="40" customFormat="1" ht="12.75" customHeight="1" x14ac:dyDescent="0.2"/>
    <row r="349" s="40" customFormat="1" ht="12.75" customHeight="1" x14ac:dyDescent="0.2"/>
    <row r="350" s="40" customFormat="1" ht="12.75" customHeight="1" x14ac:dyDescent="0.2"/>
    <row r="351" s="40" customFormat="1" ht="12.75" customHeight="1" x14ac:dyDescent="0.2"/>
    <row r="352" s="40" customFormat="1" ht="12.75" customHeight="1" x14ac:dyDescent="0.2"/>
    <row r="353" s="40" customFormat="1" ht="12.75" customHeight="1" x14ac:dyDescent="0.2"/>
    <row r="354" s="40" customFormat="1" ht="12.75" customHeight="1" x14ac:dyDescent="0.2"/>
    <row r="355" s="40" customFormat="1" ht="12.75" customHeight="1" x14ac:dyDescent="0.2"/>
    <row r="356" s="40" customFormat="1" ht="12.75" customHeight="1" x14ac:dyDescent="0.2"/>
    <row r="357" s="40" customFormat="1" ht="12.75" customHeight="1" x14ac:dyDescent="0.2"/>
    <row r="358" s="40" customFormat="1" ht="12.75" customHeight="1" x14ac:dyDescent="0.2"/>
    <row r="359" s="40" customFormat="1" ht="12.75" customHeight="1" x14ac:dyDescent="0.2"/>
    <row r="360" s="40" customFormat="1" ht="12.75" customHeight="1" x14ac:dyDescent="0.2"/>
    <row r="361" s="40" customFormat="1" ht="12.75" customHeight="1" x14ac:dyDescent="0.2"/>
    <row r="362" s="40" customFormat="1" ht="12.75" customHeight="1" x14ac:dyDescent="0.2"/>
    <row r="363" s="40" customFormat="1" ht="12.75" customHeight="1" x14ac:dyDescent="0.2"/>
    <row r="364" s="40" customFormat="1" ht="12.75" customHeight="1" x14ac:dyDescent="0.2"/>
    <row r="365" s="40" customFormat="1" ht="12.75" customHeight="1" x14ac:dyDescent="0.2"/>
    <row r="366" s="40" customFormat="1" ht="12.75" customHeight="1" x14ac:dyDescent="0.2"/>
    <row r="367" s="40" customFormat="1" ht="12.75" customHeight="1" x14ac:dyDescent="0.2"/>
    <row r="368" s="40" customFormat="1" ht="12.75" customHeight="1" x14ac:dyDescent="0.2"/>
    <row r="369" s="40" customFormat="1" ht="12.75" customHeight="1" x14ac:dyDescent="0.2"/>
    <row r="370" s="40" customFormat="1" ht="12.75" customHeight="1" x14ac:dyDescent="0.2"/>
    <row r="371" s="40" customFormat="1" ht="12.75" customHeight="1" x14ac:dyDescent="0.2"/>
    <row r="372" s="40" customFormat="1" ht="12.75" customHeight="1" x14ac:dyDescent="0.2"/>
    <row r="373" s="40" customFormat="1" ht="12.75" customHeight="1" x14ac:dyDescent="0.2"/>
    <row r="374" s="40" customFormat="1" ht="12.75" customHeight="1" x14ac:dyDescent="0.2"/>
    <row r="375" s="40" customFormat="1" ht="12.75" customHeight="1" x14ac:dyDescent="0.2"/>
    <row r="376" s="40" customFormat="1" ht="12.75" customHeight="1" x14ac:dyDescent="0.2"/>
    <row r="377" s="40" customFormat="1" ht="12.75" customHeight="1" x14ac:dyDescent="0.2"/>
    <row r="378" s="40" customFormat="1" ht="12.75" customHeight="1" x14ac:dyDescent="0.2"/>
    <row r="379" s="40" customFormat="1" ht="12.75" customHeight="1" x14ac:dyDescent="0.2"/>
    <row r="380" s="40" customFormat="1" ht="12.75" customHeight="1" x14ac:dyDescent="0.2"/>
    <row r="381" s="40" customFormat="1" ht="12.75" customHeight="1" x14ac:dyDescent="0.2"/>
    <row r="382" s="40" customFormat="1" ht="12.75" customHeight="1" x14ac:dyDescent="0.2"/>
    <row r="383" s="40" customFormat="1" ht="12.75" customHeight="1" x14ac:dyDescent="0.2"/>
    <row r="384" s="40" customFormat="1" ht="12.75" customHeight="1" x14ac:dyDescent="0.2"/>
    <row r="385" s="40" customFormat="1" ht="12.75" customHeight="1" x14ac:dyDescent="0.2"/>
    <row r="386" s="40" customFormat="1" ht="12.75" customHeight="1" x14ac:dyDescent="0.2"/>
    <row r="387" s="40" customFormat="1" ht="12.75" customHeight="1" x14ac:dyDescent="0.2"/>
    <row r="388" s="40" customFormat="1" ht="12.75" customHeight="1" x14ac:dyDescent="0.2"/>
    <row r="389" s="40" customFormat="1" ht="12.75" customHeight="1" x14ac:dyDescent="0.2"/>
    <row r="390" s="40" customFormat="1" ht="12.75" customHeight="1" x14ac:dyDescent="0.2"/>
    <row r="391" s="40" customFormat="1" ht="12.75" customHeight="1" x14ac:dyDescent="0.2"/>
    <row r="392" s="40" customFormat="1" ht="12.75" customHeight="1" x14ac:dyDescent="0.2"/>
    <row r="393" s="40" customFormat="1" ht="12.75" customHeight="1" x14ac:dyDescent="0.2"/>
    <row r="394" s="40" customFormat="1" ht="12.75" customHeight="1" x14ac:dyDescent="0.2"/>
    <row r="395" s="40" customFormat="1" ht="12.75" customHeight="1" x14ac:dyDescent="0.2"/>
    <row r="396" s="40" customFormat="1" ht="12.75" customHeight="1" x14ac:dyDescent="0.2"/>
    <row r="397" s="40" customFormat="1" ht="12.75" customHeight="1" x14ac:dyDescent="0.2"/>
    <row r="398" s="40" customFormat="1" ht="12.75" customHeight="1" x14ac:dyDescent="0.2"/>
    <row r="399" s="40" customFormat="1" ht="12.75" customHeight="1" x14ac:dyDescent="0.2"/>
    <row r="400" s="40" customFormat="1" ht="12.75" customHeight="1" x14ac:dyDescent="0.2"/>
    <row r="401" s="40" customFormat="1" ht="12.75" customHeight="1" x14ac:dyDescent="0.2"/>
    <row r="402" s="40" customFormat="1" ht="12.75" customHeight="1" x14ac:dyDescent="0.2"/>
    <row r="403" s="40" customFormat="1" ht="12.75" customHeight="1" x14ac:dyDescent="0.2"/>
    <row r="404" s="40" customFormat="1" ht="12.75" customHeight="1" x14ac:dyDescent="0.2"/>
    <row r="405" s="40" customFormat="1" ht="12.75" customHeight="1" x14ac:dyDescent="0.2"/>
    <row r="406" s="40" customFormat="1" ht="12.75" customHeight="1" x14ac:dyDescent="0.2"/>
    <row r="407" s="40" customFormat="1" ht="12.75" customHeight="1" x14ac:dyDescent="0.2"/>
    <row r="408" s="40" customFormat="1" ht="12.75" customHeight="1" x14ac:dyDescent="0.2"/>
    <row r="409" s="40" customFormat="1" ht="12.75" customHeight="1" x14ac:dyDescent="0.2"/>
    <row r="410" s="40" customFormat="1" ht="12.75" customHeight="1" x14ac:dyDescent="0.2"/>
    <row r="411" s="40" customFormat="1" ht="12.75" customHeight="1" x14ac:dyDescent="0.2"/>
    <row r="412" s="40" customFormat="1" ht="12.75" customHeight="1" x14ac:dyDescent="0.2"/>
    <row r="413" s="40" customFormat="1" ht="12.75" customHeight="1" x14ac:dyDescent="0.2"/>
    <row r="414" s="40" customFormat="1" ht="12.75" customHeight="1" x14ac:dyDescent="0.2"/>
    <row r="415" s="40" customFormat="1" ht="12.75" customHeight="1" x14ac:dyDescent="0.2"/>
    <row r="416" s="40" customFormat="1" ht="12.75" customHeight="1" x14ac:dyDescent="0.2"/>
    <row r="417" s="40" customFormat="1" ht="12.75" customHeight="1" x14ac:dyDescent="0.2"/>
    <row r="418" s="40" customFormat="1" ht="12.75" customHeight="1" x14ac:dyDescent="0.2"/>
    <row r="419" s="40" customFormat="1" ht="12.75" customHeight="1" x14ac:dyDescent="0.2"/>
    <row r="420" s="40" customFormat="1" ht="12.75" customHeight="1" x14ac:dyDescent="0.2"/>
    <row r="421" s="40" customFormat="1" ht="12.75" customHeight="1" x14ac:dyDescent="0.2"/>
    <row r="422" s="40" customFormat="1" ht="12.75" customHeight="1" x14ac:dyDescent="0.2"/>
    <row r="423" s="40" customFormat="1" ht="12.75" customHeight="1" x14ac:dyDescent="0.2"/>
    <row r="424" s="40" customFormat="1" ht="12.75" customHeight="1" x14ac:dyDescent="0.2"/>
    <row r="425" s="40" customFormat="1" ht="12.75" customHeight="1" x14ac:dyDescent="0.2"/>
    <row r="426" s="40" customFormat="1" ht="12.75" customHeight="1" x14ac:dyDescent="0.2"/>
    <row r="427" s="40" customFormat="1" ht="12.75" customHeight="1" x14ac:dyDescent="0.2"/>
    <row r="428" s="40" customFormat="1" ht="12.75" customHeight="1" x14ac:dyDescent="0.2"/>
    <row r="429" s="40" customFormat="1" ht="12.75" customHeight="1" x14ac:dyDescent="0.2"/>
    <row r="430" s="40" customFormat="1" ht="12.75" customHeight="1" x14ac:dyDescent="0.2"/>
    <row r="431" s="40" customFormat="1" ht="12.75" customHeight="1" x14ac:dyDescent="0.2"/>
    <row r="432" s="40" customFormat="1" ht="12.75" customHeight="1" x14ac:dyDescent="0.2"/>
    <row r="433" s="40" customFormat="1" ht="12.75" customHeight="1" x14ac:dyDescent="0.2"/>
    <row r="434" s="40" customFormat="1" ht="12.75" customHeight="1" x14ac:dyDescent="0.2"/>
    <row r="435" s="40" customFormat="1" ht="12.75" customHeight="1" x14ac:dyDescent="0.2"/>
    <row r="436" s="40" customFormat="1" ht="12.75" customHeight="1" x14ac:dyDescent="0.2"/>
    <row r="437" s="40" customFormat="1" ht="12.75" customHeight="1" x14ac:dyDescent="0.2"/>
    <row r="438" s="40" customFormat="1" ht="12.75" customHeight="1" x14ac:dyDescent="0.2"/>
    <row r="439" s="40" customFormat="1" ht="12.75" customHeight="1" x14ac:dyDescent="0.2"/>
    <row r="440" s="40" customFormat="1" ht="12.75" customHeight="1" x14ac:dyDescent="0.2"/>
    <row r="441" s="40" customFormat="1" ht="12.75" customHeight="1" x14ac:dyDescent="0.2"/>
    <row r="442" s="40" customFormat="1" ht="12.75" customHeight="1" x14ac:dyDescent="0.2"/>
    <row r="443" s="40" customFormat="1" ht="12.75" customHeight="1" x14ac:dyDescent="0.2"/>
    <row r="444" s="40" customFormat="1" ht="12.75" customHeight="1" x14ac:dyDescent="0.2"/>
    <row r="445" s="40" customFormat="1" ht="12.75" customHeight="1" x14ac:dyDescent="0.2"/>
    <row r="446" s="40" customFormat="1" ht="12.75" customHeight="1" x14ac:dyDescent="0.2"/>
    <row r="447" s="40" customFormat="1" ht="12.75" customHeight="1" x14ac:dyDescent="0.2"/>
    <row r="448" s="40" customFormat="1" ht="12.75" customHeight="1" x14ac:dyDescent="0.2"/>
    <row r="449" s="40" customFormat="1" ht="12.75" customHeight="1" x14ac:dyDescent="0.2"/>
    <row r="450" s="40" customFormat="1" ht="12.75" customHeight="1" x14ac:dyDescent="0.2"/>
    <row r="451" s="40" customFormat="1" ht="12.75" customHeight="1" x14ac:dyDescent="0.2"/>
    <row r="452" s="40" customFormat="1" ht="12.75" customHeight="1" x14ac:dyDescent="0.2"/>
    <row r="453" s="40" customFormat="1" ht="12.75" customHeight="1" x14ac:dyDescent="0.2"/>
    <row r="454" s="40" customFormat="1" ht="12.75" customHeight="1" x14ac:dyDescent="0.2"/>
    <row r="455" s="40" customFormat="1" ht="12.75" customHeight="1" x14ac:dyDescent="0.2"/>
    <row r="456" s="40" customFormat="1" ht="12.75" customHeight="1" x14ac:dyDescent="0.2"/>
    <row r="457" s="40" customFormat="1" ht="12.75" customHeight="1" x14ac:dyDescent="0.2"/>
    <row r="458" s="40" customFormat="1" ht="12.75" customHeight="1" x14ac:dyDescent="0.2"/>
    <row r="459" s="40" customFormat="1" ht="12.75" customHeight="1" x14ac:dyDescent="0.2"/>
    <row r="460" s="40" customFormat="1" ht="12.75" customHeight="1" x14ac:dyDescent="0.2"/>
    <row r="461" s="40" customFormat="1" ht="12.75" customHeight="1" x14ac:dyDescent="0.2"/>
    <row r="462" s="40" customFormat="1" ht="12.75" customHeight="1" x14ac:dyDescent="0.2"/>
    <row r="463" s="40" customFormat="1" ht="12.75" customHeight="1" x14ac:dyDescent="0.2"/>
    <row r="464" s="40" customFormat="1" ht="12.75" customHeight="1" x14ac:dyDescent="0.2"/>
    <row r="465" s="40" customFormat="1" ht="12.75" customHeight="1" x14ac:dyDescent="0.2"/>
    <row r="466" s="40" customFormat="1" ht="12.75" customHeight="1" x14ac:dyDescent="0.2"/>
    <row r="467" s="40" customFormat="1" ht="12.75" customHeight="1" x14ac:dyDescent="0.2"/>
    <row r="468" s="40" customFormat="1" ht="12.75" customHeight="1" x14ac:dyDescent="0.2"/>
    <row r="469" s="40" customFormat="1" ht="12.75" customHeight="1" x14ac:dyDescent="0.2"/>
    <row r="470" s="40" customFormat="1" ht="12.75" customHeight="1" x14ac:dyDescent="0.2"/>
    <row r="471" s="40" customFormat="1" ht="12.75" customHeight="1" x14ac:dyDescent="0.2"/>
    <row r="472" s="40" customFormat="1" ht="12.75" customHeight="1" x14ac:dyDescent="0.2"/>
    <row r="473" s="40" customFormat="1" ht="12.75" customHeight="1" x14ac:dyDescent="0.2"/>
    <row r="474" s="40" customFormat="1" ht="12.75" customHeight="1" x14ac:dyDescent="0.2"/>
    <row r="475" s="40" customFormat="1" ht="12.75" customHeight="1" x14ac:dyDescent="0.2"/>
    <row r="476" s="40" customFormat="1" ht="12.75" customHeight="1" x14ac:dyDescent="0.2"/>
    <row r="477" s="40" customFormat="1" ht="12.75" customHeight="1" x14ac:dyDescent="0.2"/>
    <row r="478" s="40" customFormat="1" ht="12.75" customHeight="1" x14ac:dyDescent="0.2"/>
    <row r="479" s="40" customFormat="1" ht="12.75" customHeight="1" x14ac:dyDescent="0.2"/>
    <row r="480" s="40" customFormat="1" ht="12.75" customHeight="1" x14ac:dyDescent="0.2"/>
    <row r="481" s="40" customFormat="1" ht="12.75" customHeight="1" x14ac:dyDescent="0.2"/>
    <row r="482" s="40" customFormat="1" ht="12.75" customHeight="1" x14ac:dyDescent="0.2"/>
    <row r="483" s="40" customFormat="1" ht="12.75" customHeight="1" x14ac:dyDescent="0.2"/>
    <row r="484" s="40" customFormat="1" ht="12.75" customHeight="1" x14ac:dyDescent="0.2"/>
    <row r="485" s="40" customFormat="1" ht="12.75" customHeight="1" x14ac:dyDescent="0.2"/>
    <row r="486" s="40" customFormat="1" ht="12.75" customHeight="1" x14ac:dyDescent="0.2"/>
    <row r="487" s="40" customFormat="1" ht="12.75" customHeight="1" x14ac:dyDescent="0.2"/>
    <row r="488" s="40" customFormat="1" ht="12.75" customHeight="1" x14ac:dyDescent="0.2"/>
    <row r="489" s="40" customFormat="1" ht="12.75" customHeight="1" x14ac:dyDescent="0.2"/>
    <row r="490" s="40" customFormat="1" ht="12.75" customHeight="1" x14ac:dyDescent="0.2"/>
    <row r="491" s="40" customFormat="1" ht="12.75" customHeight="1" x14ac:dyDescent="0.2"/>
    <row r="492" s="40" customFormat="1" ht="12.75" customHeight="1" x14ac:dyDescent="0.2"/>
    <row r="493" s="40" customFormat="1" ht="12.75" customHeight="1" x14ac:dyDescent="0.2"/>
    <row r="494" s="40" customFormat="1" ht="12.75" customHeight="1" x14ac:dyDescent="0.2"/>
    <row r="495" s="40" customFormat="1" ht="12.75" customHeight="1" x14ac:dyDescent="0.2"/>
    <row r="496" s="40" customFormat="1" ht="12.75" customHeight="1" x14ac:dyDescent="0.2"/>
    <row r="497" s="40" customFormat="1" ht="12.75" customHeight="1" x14ac:dyDescent="0.2"/>
    <row r="498" s="40" customFormat="1" ht="12.75" customHeight="1" x14ac:dyDescent="0.2"/>
    <row r="499" s="40" customFormat="1" ht="12.75" customHeight="1" x14ac:dyDescent="0.2"/>
    <row r="500" s="40" customFormat="1" ht="12.75" customHeight="1" x14ac:dyDescent="0.2"/>
    <row r="501" s="40" customFormat="1" ht="12.75" customHeight="1" x14ac:dyDescent="0.2"/>
    <row r="502" s="40" customFormat="1" ht="12.75" customHeight="1" x14ac:dyDescent="0.2"/>
    <row r="503" s="40" customFormat="1" ht="12.75" customHeight="1" x14ac:dyDescent="0.2"/>
    <row r="504" s="40" customFormat="1" ht="12.75" customHeight="1" x14ac:dyDescent="0.2"/>
    <row r="505" s="40" customFormat="1" ht="12.75" customHeight="1" x14ac:dyDescent="0.2"/>
    <row r="506" s="40" customFormat="1" ht="12.75" customHeight="1" x14ac:dyDescent="0.2"/>
    <row r="507" s="40" customFormat="1" ht="12.75" customHeight="1" x14ac:dyDescent="0.2"/>
    <row r="508" s="40" customFormat="1" ht="12.75" customHeight="1" x14ac:dyDescent="0.2"/>
    <row r="509" s="40" customFormat="1" ht="12.75" customHeight="1" x14ac:dyDescent="0.2"/>
    <row r="510" s="40" customFormat="1" ht="12.75" customHeight="1" x14ac:dyDescent="0.2"/>
    <row r="511" s="40" customFormat="1" ht="12.75" customHeight="1" x14ac:dyDescent="0.2"/>
    <row r="512" s="40" customFormat="1" ht="12.75" customHeight="1" x14ac:dyDescent="0.2"/>
    <row r="513" s="40" customFormat="1" ht="12.75" customHeight="1" x14ac:dyDescent="0.2"/>
    <row r="514" s="40" customFormat="1" ht="12.75" customHeight="1" x14ac:dyDescent="0.2"/>
    <row r="515" s="40" customFormat="1" ht="12.75" customHeight="1" x14ac:dyDescent="0.2"/>
    <row r="516" s="40" customFormat="1" ht="12.75" customHeight="1" x14ac:dyDescent="0.2"/>
    <row r="517" s="40" customFormat="1" ht="12.75" customHeight="1" x14ac:dyDescent="0.2"/>
    <row r="518" s="40" customFormat="1" ht="12.75" customHeight="1" x14ac:dyDescent="0.2"/>
    <row r="519" s="40" customFormat="1" ht="12.75" customHeight="1" x14ac:dyDescent="0.2"/>
    <row r="520" s="40" customFormat="1" ht="12.75" customHeight="1" x14ac:dyDescent="0.2"/>
    <row r="521" s="40" customFormat="1" ht="12.75" customHeight="1" x14ac:dyDescent="0.2"/>
    <row r="522" s="40" customFormat="1" ht="12.75" customHeight="1" x14ac:dyDescent="0.2"/>
    <row r="523" s="40" customFormat="1" ht="12.75" customHeight="1" x14ac:dyDescent="0.2"/>
    <row r="524" s="40" customFormat="1" ht="12.75" customHeight="1" x14ac:dyDescent="0.2"/>
    <row r="525" s="40" customFormat="1" ht="12.75" customHeight="1" x14ac:dyDescent="0.2"/>
    <row r="526" s="40" customFormat="1" ht="12.75" customHeight="1" x14ac:dyDescent="0.2"/>
    <row r="527" s="40" customFormat="1" ht="12.75" customHeight="1" x14ac:dyDescent="0.2"/>
    <row r="528" s="40" customFormat="1" ht="12.75" customHeight="1" x14ac:dyDescent="0.2"/>
    <row r="529" s="40" customFormat="1" ht="12.75" customHeight="1" x14ac:dyDescent="0.2"/>
    <row r="530" s="40" customFormat="1" ht="12.75" customHeight="1" x14ac:dyDescent="0.2"/>
    <row r="531" s="40" customFormat="1" ht="12.75" customHeight="1" x14ac:dyDescent="0.2"/>
    <row r="532" s="40" customFormat="1" ht="12.75" customHeight="1" x14ac:dyDescent="0.2"/>
    <row r="533" s="40" customFormat="1" ht="12.75" customHeight="1" x14ac:dyDescent="0.2"/>
    <row r="534" s="40" customFormat="1" ht="12.75" customHeight="1" x14ac:dyDescent="0.2"/>
    <row r="535" s="40" customFormat="1" ht="12.75" customHeight="1" x14ac:dyDescent="0.2"/>
    <row r="536" s="40" customFormat="1" ht="12.75" customHeight="1" x14ac:dyDescent="0.2"/>
    <row r="537" s="40" customFormat="1" ht="12.75" customHeight="1" x14ac:dyDescent="0.2"/>
    <row r="538" s="40" customFormat="1" ht="12.75" customHeight="1" x14ac:dyDescent="0.2"/>
    <row r="539" s="40" customFormat="1" ht="12.75" customHeight="1" x14ac:dyDescent="0.2"/>
    <row r="540" s="40" customFormat="1" ht="12.75" customHeight="1" x14ac:dyDescent="0.2"/>
    <row r="541" s="40" customFormat="1" ht="12.75" customHeight="1" x14ac:dyDescent="0.2"/>
    <row r="542" s="40" customFormat="1" ht="12.75" customHeight="1" x14ac:dyDescent="0.2"/>
    <row r="543" s="40" customFormat="1" ht="12.75" customHeight="1" x14ac:dyDescent="0.2"/>
    <row r="544" s="40" customFormat="1" ht="12.75" customHeight="1" x14ac:dyDescent="0.2"/>
    <row r="545" s="40" customFormat="1" ht="12.75" customHeight="1" x14ac:dyDescent="0.2"/>
    <row r="546" s="40" customFormat="1" ht="12.75" customHeight="1" x14ac:dyDescent="0.2"/>
    <row r="547" s="40" customFormat="1" ht="12.75" customHeight="1" x14ac:dyDescent="0.2"/>
    <row r="548" s="40" customFormat="1" ht="12.75" customHeight="1" x14ac:dyDescent="0.2"/>
    <row r="549" s="40" customFormat="1" ht="12.75" customHeight="1" x14ac:dyDescent="0.2"/>
    <row r="550" s="40" customFormat="1" ht="12.75" customHeight="1" x14ac:dyDescent="0.2"/>
    <row r="551" s="40" customFormat="1" ht="12.75" customHeight="1" x14ac:dyDescent="0.2"/>
    <row r="552" s="40" customFormat="1" ht="12.75" customHeight="1" x14ac:dyDescent="0.2"/>
    <row r="553" s="40" customFormat="1" ht="12.75" customHeight="1" x14ac:dyDescent="0.2"/>
    <row r="554" s="40" customFormat="1" ht="12.75" customHeight="1" x14ac:dyDescent="0.2"/>
    <row r="555" s="40" customFormat="1" ht="12.75" customHeight="1" x14ac:dyDescent="0.2"/>
    <row r="556" s="40" customFormat="1" ht="12.75" customHeight="1" x14ac:dyDescent="0.2"/>
    <row r="557" s="40" customFormat="1" ht="12.75" customHeight="1" x14ac:dyDescent="0.2"/>
    <row r="558" s="40" customFormat="1" ht="12.75" customHeight="1" x14ac:dyDescent="0.2"/>
    <row r="559" s="40" customFormat="1" ht="12.75" customHeight="1" x14ac:dyDescent="0.2"/>
    <row r="560" s="40" customFormat="1" ht="12.75" customHeight="1" x14ac:dyDescent="0.2"/>
    <row r="561" s="40" customFormat="1" ht="12.75" customHeight="1" x14ac:dyDescent="0.2"/>
    <row r="562" s="40" customFormat="1" ht="12.75" customHeight="1" x14ac:dyDescent="0.2"/>
    <row r="563" s="40" customFormat="1" ht="12.75" customHeight="1" x14ac:dyDescent="0.2"/>
    <row r="564" s="40" customFormat="1" ht="12.75" customHeight="1" x14ac:dyDescent="0.2"/>
    <row r="565" s="40" customFormat="1" ht="12.75" customHeight="1" x14ac:dyDescent="0.2"/>
    <row r="566" s="40" customFormat="1" ht="12.75" customHeight="1" x14ac:dyDescent="0.2"/>
    <row r="567" s="40" customFormat="1" ht="12.75" customHeight="1" x14ac:dyDescent="0.2"/>
    <row r="568" s="40" customFormat="1" ht="12.75" customHeight="1" x14ac:dyDescent="0.2"/>
    <row r="569" s="40" customFormat="1" ht="12.75" customHeight="1" x14ac:dyDescent="0.2"/>
    <row r="570" s="40" customFormat="1" ht="12.75" customHeight="1" x14ac:dyDescent="0.2"/>
    <row r="571" s="40" customFormat="1" ht="12.75" customHeight="1" x14ac:dyDescent="0.2"/>
    <row r="572" s="40" customFormat="1" ht="12.75" customHeight="1" x14ac:dyDescent="0.2"/>
    <row r="573" s="40" customFormat="1" ht="12.75" customHeight="1" x14ac:dyDescent="0.2"/>
    <row r="574" s="40" customFormat="1" ht="12.75" customHeight="1" x14ac:dyDescent="0.2"/>
    <row r="575" s="40" customFormat="1" ht="12.75" customHeight="1" x14ac:dyDescent="0.2"/>
    <row r="576" s="40" customFormat="1" ht="12.75" customHeight="1" x14ac:dyDescent="0.2"/>
    <row r="577" s="40" customFormat="1" ht="12.75" customHeight="1" x14ac:dyDescent="0.2"/>
    <row r="578" s="40" customFormat="1" ht="12.75" customHeight="1" x14ac:dyDescent="0.2"/>
    <row r="579" s="40" customFormat="1" ht="12.75" customHeight="1" x14ac:dyDescent="0.2"/>
    <row r="580" s="40" customFormat="1" ht="12.75" customHeight="1" x14ac:dyDescent="0.2"/>
    <row r="581" s="40" customFormat="1" ht="12.75" customHeight="1" x14ac:dyDescent="0.2"/>
    <row r="582" s="40" customFormat="1" ht="12.75" customHeight="1" x14ac:dyDescent="0.2"/>
    <row r="583" s="40" customFormat="1" ht="12.75" customHeight="1" x14ac:dyDescent="0.2"/>
    <row r="584" s="40" customFormat="1" ht="12.75" customHeight="1" x14ac:dyDescent="0.2"/>
    <row r="585" s="40" customFormat="1" ht="12.75" customHeight="1" x14ac:dyDescent="0.2"/>
    <row r="586" s="40" customFormat="1" ht="12.75" customHeight="1" x14ac:dyDescent="0.2"/>
    <row r="587" s="40" customFormat="1" ht="12.75" customHeight="1" x14ac:dyDescent="0.2"/>
    <row r="588" s="40" customFormat="1" ht="12.75" customHeight="1" x14ac:dyDescent="0.2"/>
    <row r="589" s="40" customFormat="1" ht="12.75" customHeight="1" x14ac:dyDescent="0.2"/>
    <row r="590" s="40" customFormat="1" ht="12.75" customHeight="1" x14ac:dyDescent="0.2"/>
    <row r="591" s="40" customFormat="1" ht="12.75" customHeight="1" x14ac:dyDescent="0.2"/>
    <row r="592" s="40" customFormat="1" ht="12.75" customHeight="1" x14ac:dyDescent="0.2"/>
    <row r="593" s="40" customFormat="1" ht="12.75" customHeight="1" x14ac:dyDescent="0.2"/>
    <row r="594" s="40" customFormat="1" ht="12.75" customHeight="1" x14ac:dyDescent="0.2"/>
    <row r="595" s="40" customFormat="1" ht="12.75" customHeight="1" x14ac:dyDescent="0.2"/>
    <row r="596" s="40" customFormat="1" ht="12.75" customHeight="1" x14ac:dyDescent="0.2"/>
    <row r="597" s="40" customFormat="1" ht="12.75" customHeight="1" x14ac:dyDescent="0.2"/>
    <row r="598" s="40" customFormat="1" ht="12.75" customHeight="1" x14ac:dyDescent="0.2"/>
    <row r="599" s="40" customFormat="1" ht="12.75" customHeight="1" x14ac:dyDescent="0.2"/>
    <row r="600" s="40" customFormat="1" ht="12.75" customHeight="1" x14ac:dyDescent="0.2"/>
    <row r="601" s="40" customFormat="1" ht="12.75" customHeight="1" x14ac:dyDescent="0.2"/>
    <row r="602" s="40" customFormat="1" ht="12.75" customHeight="1" x14ac:dyDescent="0.2"/>
    <row r="603" s="40" customFormat="1" ht="12.75" customHeight="1" x14ac:dyDescent="0.2"/>
    <row r="604" s="40" customFormat="1" ht="12.75" customHeight="1" x14ac:dyDescent="0.2"/>
    <row r="605" s="40" customFormat="1" ht="12.75" customHeight="1" x14ac:dyDescent="0.2"/>
    <row r="606" s="40" customFormat="1" ht="12.75" customHeight="1" x14ac:dyDescent="0.2"/>
    <row r="607" s="40" customFormat="1" ht="12.75" customHeight="1" x14ac:dyDescent="0.2"/>
    <row r="608" s="40" customFormat="1" ht="12.75" customHeight="1" x14ac:dyDescent="0.2"/>
    <row r="609" s="40" customFormat="1" ht="12.75" customHeight="1" x14ac:dyDescent="0.2"/>
    <row r="610" s="40" customFormat="1" ht="12.75" customHeight="1" x14ac:dyDescent="0.2"/>
    <row r="611" s="40" customFormat="1" ht="12.75" customHeight="1" x14ac:dyDescent="0.2"/>
    <row r="612" s="40" customFormat="1" ht="12.75" customHeight="1" x14ac:dyDescent="0.2"/>
    <row r="613" s="40" customFormat="1" ht="12.75" customHeight="1" x14ac:dyDescent="0.2"/>
    <row r="614" s="40" customFormat="1" ht="12.75" customHeight="1" x14ac:dyDescent="0.2"/>
    <row r="615" s="40" customFormat="1" ht="12.75" customHeight="1" x14ac:dyDescent="0.2"/>
    <row r="616" s="40" customFormat="1" ht="12.75" customHeight="1" x14ac:dyDescent="0.2"/>
    <row r="617" s="40" customFormat="1" ht="12.75" customHeight="1" x14ac:dyDescent="0.2"/>
    <row r="618" s="40" customFormat="1" ht="12.75" customHeight="1" x14ac:dyDescent="0.2"/>
    <row r="619" s="40" customFormat="1" ht="12.75" customHeight="1" x14ac:dyDescent="0.2"/>
    <row r="620" s="40" customFormat="1" ht="12.75" customHeight="1" x14ac:dyDescent="0.2"/>
    <row r="621" s="40" customFormat="1" ht="12.75" customHeight="1" x14ac:dyDescent="0.2"/>
    <row r="622" s="40" customFormat="1" ht="12.75" customHeight="1" x14ac:dyDescent="0.2"/>
    <row r="623" s="40" customFormat="1" ht="12.75" customHeight="1" x14ac:dyDescent="0.2"/>
    <row r="624" s="40" customFormat="1" ht="12.75" customHeight="1" x14ac:dyDescent="0.2"/>
    <row r="625" s="40" customFormat="1" ht="12.75" customHeight="1" x14ac:dyDescent="0.2"/>
    <row r="626" s="40" customFormat="1" ht="12.75" customHeight="1" x14ac:dyDescent="0.2"/>
    <row r="627" s="40" customFormat="1" ht="12.75" customHeight="1" x14ac:dyDescent="0.2"/>
    <row r="628" s="40" customFormat="1" ht="12.75" customHeight="1" x14ac:dyDescent="0.2"/>
    <row r="629" s="40" customFormat="1" ht="12.75" customHeight="1" x14ac:dyDescent="0.2"/>
    <row r="630" s="40" customFormat="1" ht="12.75" customHeight="1" x14ac:dyDescent="0.2"/>
    <row r="631" s="40" customFormat="1" ht="12.75" customHeight="1" x14ac:dyDescent="0.2"/>
    <row r="632" s="40" customFormat="1" ht="12.75" customHeight="1" x14ac:dyDescent="0.2"/>
    <row r="633" s="40" customFormat="1" ht="12.75" customHeight="1" x14ac:dyDescent="0.2"/>
    <row r="634" s="40" customFormat="1" ht="12.75" customHeight="1" x14ac:dyDescent="0.2"/>
    <row r="635" s="40" customFormat="1" ht="12.75" customHeight="1" x14ac:dyDescent="0.2"/>
    <row r="636" s="40" customFormat="1" ht="12.75" customHeight="1" x14ac:dyDescent="0.2"/>
    <row r="637" s="40" customFormat="1" ht="12.75" customHeight="1" x14ac:dyDescent="0.2"/>
    <row r="638" s="40" customFormat="1" ht="12.75" customHeight="1" x14ac:dyDescent="0.2"/>
    <row r="639" s="40" customFormat="1" ht="12.75" customHeight="1" x14ac:dyDescent="0.2"/>
    <row r="640" s="40" customFormat="1" ht="12.75" customHeight="1" x14ac:dyDescent="0.2"/>
    <row r="641" s="40" customFormat="1" ht="12.75" customHeight="1" x14ac:dyDescent="0.2"/>
    <row r="642" s="40" customFormat="1" ht="12.75" customHeight="1" x14ac:dyDescent="0.2"/>
    <row r="643" s="40" customFormat="1" ht="12.75" customHeight="1" x14ac:dyDescent="0.2"/>
    <row r="644" s="40" customFormat="1" ht="12.75" customHeight="1" x14ac:dyDescent="0.2"/>
    <row r="645" s="40" customFormat="1" ht="12.75" customHeight="1" x14ac:dyDescent="0.2"/>
    <row r="646" s="40" customFormat="1" ht="12.75" customHeight="1" x14ac:dyDescent="0.2"/>
    <row r="647" s="40" customFormat="1" ht="12.75" customHeight="1" x14ac:dyDescent="0.2"/>
    <row r="648" s="40" customFormat="1" ht="12.75" customHeight="1" x14ac:dyDescent="0.2"/>
    <row r="649" s="40" customFormat="1" ht="12.75" customHeight="1" x14ac:dyDescent="0.2"/>
    <row r="650" s="40" customFormat="1" ht="12.75" customHeight="1" x14ac:dyDescent="0.2"/>
    <row r="651" s="40" customFormat="1" ht="12.75" customHeight="1" x14ac:dyDescent="0.2"/>
    <row r="652" s="40" customFormat="1" ht="12.75" customHeight="1" x14ac:dyDescent="0.2"/>
    <row r="653" s="40" customFormat="1" ht="12.75" customHeight="1" x14ac:dyDescent="0.2"/>
    <row r="654" s="40" customFormat="1" ht="12.75" customHeight="1" x14ac:dyDescent="0.2"/>
    <row r="655" s="40" customFormat="1" ht="12.75" customHeight="1" x14ac:dyDescent="0.2"/>
    <row r="656" s="40" customFormat="1" ht="12.75" customHeight="1" x14ac:dyDescent="0.2"/>
    <row r="657" s="40" customFormat="1" ht="12.75" customHeight="1" x14ac:dyDescent="0.2"/>
    <row r="658" s="40" customFormat="1" ht="12.75" customHeight="1" x14ac:dyDescent="0.2"/>
    <row r="659" s="40" customFormat="1" ht="12.75" customHeight="1" x14ac:dyDescent="0.2"/>
    <row r="660" s="40" customFormat="1" ht="12.75" customHeight="1" x14ac:dyDescent="0.2"/>
    <row r="661" s="40" customFormat="1" ht="12.75" customHeight="1" x14ac:dyDescent="0.2"/>
    <row r="662" s="40" customFormat="1" ht="12.75" customHeight="1" x14ac:dyDescent="0.2"/>
    <row r="663" s="40" customFormat="1" ht="12.75" customHeight="1" x14ac:dyDescent="0.2"/>
    <row r="664" s="40" customFormat="1" ht="12.75" customHeight="1" x14ac:dyDescent="0.2"/>
    <row r="665" s="40" customFormat="1" ht="12.75" customHeight="1" x14ac:dyDescent="0.2"/>
    <row r="666" s="40" customFormat="1" ht="12.75" customHeight="1" x14ac:dyDescent="0.2"/>
    <row r="667" s="40" customFormat="1" ht="12.75" customHeight="1" x14ac:dyDescent="0.2"/>
    <row r="668" s="40" customFormat="1" ht="12.75" customHeight="1" x14ac:dyDescent="0.2"/>
    <row r="669" s="40" customFormat="1" ht="12.75" customHeight="1" x14ac:dyDescent="0.2"/>
    <row r="670" s="40" customFormat="1" ht="12.75" customHeight="1" x14ac:dyDescent="0.2"/>
    <row r="671" s="40" customFormat="1" ht="12.75" customHeight="1" x14ac:dyDescent="0.2"/>
    <row r="672" s="40" customFormat="1" ht="12.75" customHeight="1" x14ac:dyDescent="0.2"/>
    <row r="673" s="40" customFormat="1" ht="12.75" customHeight="1" x14ac:dyDescent="0.2"/>
    <row r="674" s="40" customFormat="1" ht="12.75" customHeight="1" x14ac:dyDescent="0.2"/>
    <row r="675" s="40" customFormat="1" ht="12.75" customHeight="1" x14ac:dyDescent="0.2"/>
    <row r="676" s="40" customFormat="1" ht="12.75" customHeight="1" x14ac:dyDescent="0.2"/>
    <row r="677" s="40" customFormat="1" ht="12.75" customHeight="1" x14ac:dyDescent="0.2"/>
    <row r="678" s="40" customFormat="1" ht="12.75" customHeight="1" x14ac:dyDescent="0.2"/>
    <row r="679" s="40" customFormat="1" ht="12.75" customHeight="1" x14ac:dyDescent="0.2"/>
    <row r="680" s="40" customFormat="1" ht="12.75" customHeight="1" x14ac:dyDescent="0.2"/>
    <row r="681" s="40" customFormat="1" ht="12.75" customHeight="1" x14ac:dyDescent="0.2"/>
    <row r="682" s="40" customFormat="1" ht="12.75" customHeight="1" x14ac:dyDescent="0.2"/>
    <row r="683" s="40" customFormat="1" ht="12.75" customHeight="1" x14ac:dyDescent="0.2"/>
    <row r="684" s="40" customFormat="1" ht="12.75" customHeight="1" x14ac:dyDescent="0.2"/>
    <row r="685" s="40" customFormat="1" ht="12.75" customHeight="1" x14ac:dyDescent="0.2"/>
    <row r="686" s="40" customFormat="1" ht="12.75" customHeight="1" x14ac:dyDescent="0.2"/>
    <row r="687" s="40" customFormat="1" ht="12.75" customHeight="1" x14ac:dyDescent="0.2"/>
    <row r="688" s="40" customFormat="1" ht="12.75" customHeight="1" x14ac:dyDescent="0.2"/>
    <row r="689" s="40" customFormat="1" ht="12.75" customHeight="1" x14ac:dyDescent="0.2"/>
    <row r="690" s="40" customFormat="1" ht="12.75" customHeight="1" x14ac:dyDescent="0.2"/>
    <row r="691" s="40" customFormat="1" ht="12.75" customHeight="1" x14ac:dyDescent="0.2"/>
    <row r="692" s="40" customFormat="1" ht="12.75" customHeight="1" x14ac:dyDescent="0.2"/>
    <row r="693" s="40" customFormat="1" ht="12.75" customHeight="1" x14ac:dyDescent="0.2"/>
    <row r="694" s="40" customFormat="1" ht="12.75" customHeight="1" x14ac:dyDescent="0.2"/>
    <row r="695" s="40" customFormat="1" ht="12.75" customHeight="1" x14ac:dyDescent="0.2"/>
    <row r="696" s="40" customFormat="1" ht="12.75" customHeight="1" x14ac:dyDescent="0.2"/>
    <row r="697" s="40" customFormat="1" ht="12.75" customHeight="1" x14ac:dyDescent="0.2"/>
    <row r="698" s="40" customFormat="1" ht="12.75" customHeight="1" x14ac:dyDescent="0.2"/>
    <row r="699" s="40" customFormat="1" ht="12.75" customHeight="1" x14ac:dyDescent="0.2"/>
    <row r="700" s="40" customFormat="1" ht="12.75" customHeight="1" x14ac:dyDescent="0.2"/>
    <row r="701" s="40" customFormat="1" ht="12.75" customHeight="1" x14ac:dyDescent="0.2"/>
    <row r="702" s="40" customFormat="1" ht="12.75" customHeight="1" x14ac:dyDescent="0.2"/>
    <row r="703" s="40" customFormat="1" ht="12.75" customHeight="1" x14ac:dyDescent="0.2"/>
    <row r="704" s="40" customFormat="1" ht="12.75" customHeight="1" x14ac:dyDescent="0.2"/>
    <row r="705" s="40" customFormat="1" ht="12.75" customHeight="1" x14ac:dyDescent="0.2"/>
    <row r="706" s="40" customFormat="1" ht="12.75" customHeight="1" x14ac:dyDescent="0.2"/>
    <row r="707" s="40" customFormat="1" ht="12.75" customHeight="1" x14ac:dyDescent="0.2"/>
    <row r="708" s="40" customFormat="1" ht="12.75" customHeight="1" x14ac:dyDescent="0.2"/>
    <row r="709" s="40" customFormat="1" ht="12.75" customHeight="1" x14ac:dyDescent="0.2"/>
    <row r="710" s="40" customFormat="1" ht="12.75" customHeight="1" x14ac:dyDescent="0.2"/>
    <row r="711" s="40" customFormat="1" ht="12.75" customHeight="1" x14ac:dyDescent="0.2"/>
    <row r="712" s="40" customFormat="1" ht="12.75" customHeight="1" x14ac:dyDescent="0.2"/>
    <row r="713" s="40" customFormat="1" ht="12.75" customHeight="1" x14ac:dyDescent="0.2"/>
    <row r="714" s="40" customFormat="1" ht="12.75" customHeight="1" x14ac:dyDescent="0.2"/>
    <row r="715" s="40" customFormat="1" ht="12.75" customHeight="1" x14ac:dyDescent="0.2"/>
    <row r="716" s="40" customFormat="1" ht="12.75" customHeight="1" x14ac:dyDescent="0.2"/>
    <row r="717" s="40" customFormat="1" ht="12.75" customHeight="1" x14ac:dyDescent="0.2"/>
    <row r="718" s="40" customFormat="1" ht="12.75" customHeight="1" x14ac:dyDescent="0.2"/>
    <row r="719" s="40" customFormat="1" ht="12.75" customHeight="1" x14ac:dyDescent="0.2"/>
    <row r="720" s="40" customFormat="1" ht="12.75" customHeight="1" x14ac:dyDescent="0.2"/>
    <row r="721" s="40" customFormat="1" ht="12.75" customHeight="1" x14ac:dyDescent="0.2"/>
    <row r="722" s="40" customFormat="1" ht="12.75" customHeight="1" x14ac:dyDescent="0.2"/>
    <row r="723" s="40" customFormat="1" ht="12.75" customHeight="1" x14ac:dyDescent="0.2"/>
    <row r="724" s="40" customFormat="1" ht="12.75" customHeight="1" x14ac:dyDescent="0.2"/>
    <row r="725" s="40" customFormat="1" ht="12.75" customHeight="1" x14ac:dyDescent="0.2"/>
    <row r="726" s="40" customFormat="1" ht="12.75" customHeight="1" x14ac:dyDescent="0.2"/>
    <row r="727" s="40" customFormat="1" ht="12.75" customHeight="1" x14ac:dyDescent="0.2"/>
    <row r="728" s="40" customFormat="1" ht="12.75" customHeight="1" x14ac:dyDescent="0.2"/>
    <row r="729" s="40" customFormat="1" ht="12.75" customHeight="1" x14ac:dyDescent="0.2"/>
    <row r="730" s="40" customFormat="1" ht="12.75" customHeight="1" x14ac:dyDescent="0.2"/>
    <row r="731" s="40" customFormat="1" ht="12.75" customHeight="1" x14ac:dyDescent="0.2"/>
    <row r="732" s="40" customFormat="1" ht="12.75" customHeight="1" x14ac:dyDescent="0.2"/>
    <row r="733" s="40" customFormat="1" ht="12.75" customHeight="1" x14ac:dyDescent="0.2"/>
    <row r="734" s="40" customFormat="1" ht="12.75" customHeight="1" x14ac:dyDescent="0.2"/>
    <row r="735" s="40" customFormat="1" ht="12.75" customHeight="1" x14ac:dyDescent="0.2"/>
    <row r="736" s="40" customFormat="1" ht="12.75" customHeight="1" x14ac:dyDescent="0.2"/>
    <row r="737" s="40" customFormat="1" ht="12.75" customHeight="1" x14ac:dyDescent="0.2"/>
    <row r="738" s="40" customFormat="1" ht="12.75" customHeight="1" x14ac:dyDescent="0.2"/>
    <row r="739" s="40" customFormat="1" ht="12.75" customHeight="1" x14ac:dyDescent="0.2"/>
    <row r="740" s="40" customFormat="1" ht="12.75" customHeight="1" x14ac:dyDescent="0.2"/>
    <row r="741" s="40" customFormat="1" ht="12.75" customHeight="1" x14ac:dyDescent="0.2"/>
    <row r="742" s="40" customFormat="1" ht="12.75" customHeight="1" x14ac:dyDescent="0.2"/>
    <row r="743" s="40" customFormat="1" ht="12.75" customHeight="1" x14ac:dyDescent="0.2"/>
    <row r="744" s="40" customFormat="1" ht="12.75" customHeight="1" x14ac:dyDescent="0.2"/>
    <row r="745" s="40" customFormat="1" ht="12.75" customHeight="1" x14ac:dyDescent="0.2"/>
    <row r="746" s="40" customFormat="1" ht="12.75" customHeight="1" x14ac:dyDescent="0.2"/>
    <row r="747" s="40" customFormat="1" ht="12.75" customHeight="1" x14ac:dyDescent="0.2"/>
    <row r="748" s="40" customFormat="1" ht="12.75" customHeight="1" x14ac:dyDescent="0.2"/>
    <row r="749" s="40" customFormat="1" ht="12.75" customHeight="1" x14ac:dyDescent="0.2"/>
    <row r="750" s="40" customFormat="1" ht="12.75" customHeight="1" x14ac:dyDescent="0.2"/>
    <row r="751" s="40" customFormat="1" ht="12.75" customHeight="1" x14ac:dyDescent="0.2"/>
    <row r="752" s="40" customFormat="1" ht="12.75" customHeight="1" x14ac:dyDescent="0.2"/>
    <row r="753" s="40" customFormat="1" ht="12.75" customHeight="1" x14ac:dyDescent="0.2"/>
    <row r="754" s="40" customFormat="1" ht="12.75" customHeight="1" x14ac:dyDescent="0.2"/>
    <row r="755" s="40" customFormat="1" ht="12.75" customHeight="1" x14ac:dyDescent="0.2"/>
    <row r="756" s="40" customFormat="1" ht="12.75" customHeight="1" x14ac:dyDescent="0.2"/>
    <row r="757" s="40" customFormat="1" ht="12.75" customHeight="1" x14ac:dyDescent="0.2"/>
    <row r="758" s="40" customFormat="1" ht="12.75" customHeight="1" x14ac:dyDescent="0.2"/>
    <row r="759" s="40" customFormat="1" ht="12.75" customHeight="1" x14ac:dyDescent="0.2"/>
    <row r="760" s="40" customFormat="1" ht="12.75" customHeight="1" x14ac:dyDescent="0.2"/>
    <row r="761" s="40" customFormat="1" ht="12.75" customHeight="1" x14ac:dyDescent="0.2"/>
    <row r="762" s="40" customFormat="1" ht="12.75" customHeight="1" x14ac:dyDescent="0.2"/>
    <row r="763" s="40" customFormat="1" ht="12.75" customHeight="1" x14ac:dyDescent="0.2"/>
    <row r="764" s="40" customFormat="1" ht="12.75" customHeight="1" x14ac:dyDescent="0.2"/>
    <row r="765" s="40" customFormat="1" ht="12.75" customHeight="1" x14ac:dyDescent="0.2"/>
    <row r="766" s="40" customFormat="1" ht="12.75" customHeight="1" x14ac:dyDescent="0.2"/>
    <row r="767" s="40" customFormat="1" ht="12.75" customHeight="1" x14ac:dyDescent="0.2"/>
    <row r="768" s="40" customFormat="1" ht="12.75" customHeight="1" x14ac:dyDescent="0.2"/>
    <row r="769" s="40" customFormat="1" ht="12.75" customHeight="1" x14ac:dyDescent="0.2"/>
    <row r="770" s="40" customFormat="1" ht="12.75" customHeight="1" x14ac:dyDescent="0.2"/>
    <row r="771" s="40" customFormat="1" ht="12.75" customHeight="1" x14ac:dyDescent="0.2"/>
    <row r="772" s="40" customFormat="1" ht="12.75" customHeight="1" x14ac:dyDescent="0.2"/>
    <row r="773" s="40" customFormat="1" ht="12.75" customHeight="1" x14ac:dyDescent="0.2"/>
    <row r="774" s="40" customFormat="1" ht="12.75" customHeight="1" x14ac:dyDescent="0.2"/>
    <row r="775" s="40" customFormat="1" ht="12.75" customHeight="1" x14ac:dyDescent="0.2"/>
    <row r="776" s="40" customFormat="1" ht="12.75" customHeight="1" x14ac:dyDescent="0.2"/>
    <row r="777" s="40" customFormat="1" ht="12.75" customHeight="1" x14ac:dyDescent="0.2"/>
    <row r="778" s="40" customFormat="1" ht="12.75" customHeight="1" x14ac:dyDescent="0.2"/>
    <row r="779" s="40" customFormat="1" ht="12.75" customHeight="1" x14ac:dyDescent="0.2"/>
    <row r="780" s="40" customFormat="1" ht="12.75" customHeight="1" x14ac:dyDescent="0.2"/>
    <row r="781" s="40" customFormat="1" ht="12.75" customHeight="1" x14ac:dyDescent="0.2"/>
    <row r="782" s="40" customFormat="1" ht="12.75" customHeight="1" x14ac:dyDescent="0.2"/>
    <row r="783" s="40" customFormat="1" ht="12.75" customHeight="1" x14ac:dyDescent="0.2"/>
    <row r="784" s="40" customFormat="1" ht="12.75" customHeight="1" x14ac:dyDescent="0.2"/>
    <row r="785" s="40" customFormat="1" ht="12.75" customHeight="1" x14ac:dyDescent="0.2"/>
    <row r="786" s="40" customFormat="1" ht="12.75" customHeight="1" x14ac:dyDescent="0.2"/>
    <row r="787" s="40" customFormat="1" ht="12.75" customHeight="1" x14ac:dyDescent="0.2"/>
    <row r="788" s="40" customFormat="1" ht="12.75" customHeight="1" x14ac:dyDescent="0.2"/>
    <row r="789" s="40" customFormat="1" ht="12.75" customHeight="1" x14ac:dyDescent="0.2"/>
    <row r="790" s="40" customFormat="1" ht="12.75" customHeight="1" x14ac:dyDescent="0.2"/>
    <row r="791" s="40" customFormat="1" ht="12.75" customHeight="1" x14ac:dyDescent="0.2"/>
    <row r="792" s="40" customFormat="1" ht="12.75" customHeight="1" x14ac:dyDescent="0.2"/>
    <row r="793" s="40" customFormat="1" ht="12.75" customHeight="1" x14ac:dyDescent="0.2"/>
    <row r="794" s="40" customFormat="1" ht="12.75" customHeight="1" x14ac:dyDescent="0.2"/>
    <row r="795" s="40" customFormat="1" ht="12.75" customHeight="1" x14ac:dyDescent="0.2"/>
    <row r="796" s="40" customFormat="1" ht="12.75" customHeight="1" x14ac:dyDescent="0.2"/>
    <row r="797" s="40" customFormat="1" ht="12.75" customHeight="1" x14ac:dyDescent="0.2"/>
    <row r="798" s="40" customFormat="1" ht="12.75" customHeight="1" x14ac:dyDescent="0.2"/>
    <row r="799" s="40" customFormat="1" ht="12.75" customHeight="1" x14ac:dyDescent="0.2"/>
    <row r="800" s="40" customFormat="1" ht="12.75" customHeight="1" x14ac:dyDescent="0.2"/>
    <row r="801" s="40" customFormat="1" ht="12.75" customHeight="1" x14ac:dyDescent="0.2"/>
    <row r="802" s="40" customFormat="1" ht="12.75" customHeight="1" x14ac:dyDescent="0.2"/>
    <row r="803" s="40" customFormat="1" ht="12.75" customHeight="1" x14ac:dyDescent="0.2"/>
    <row r="804" s="40" customFormat="1" ht="12.75" customHeight="1" x14ac:dyDescent="0.2"/>
    <row r="805" s="40" customFormat="1" ht="12.75" customHeight="1" x14ac:dyDescent="0.2"/>
    <row r="806" s="40" customFormat="1" ht="12.75" customHeight="1" x14ac:dyDescent="0.2"/>
    <row r="807" s="40" customFormat="1" ht="12.75" customHeight="1" x14ac:dyDescent="0.2"/>
    <row r="808" s="40" customFormat="1" ht="12.75" customHeight="1" x14ac:dyDescent="0.2"/>
    <row r="809" s="40" customFormat="1" ht="12.75" customHeight="1" x14ac:dyDescent="0.2"/>
    <row r="810" s="40" customFormat="1" ht="12.75" customHeight="1" x14ac:dyDescent="0.2"/>
    <row r="811" s="40" customFormat="1" ht="12.75" customHeight="1" x14ac:dyDescent="0.2"/>
    <row r="812" s="40" customFormat="1" ht="12.75" customHeight="1" x14ac:dyDescent="0.2"/>
    <row r="813" s="40" customFormat="1" ht="12.75" customHeight="1" x14ac:dyDescent="0.2"/>
    <row r="814" s="40" customFormat="1" ht="12.75" customHeight="1" x14ac:dyDescent="0.2"/>
    <row r="815" s="40" customFormat="1" ht="12.75" customHeight="1" x14ac:dyDescent="0.2"/>
    <row r="816" s="40" customFormat="1" ht="12.75" customHeight="1" x14ac:dyDescent="0.2"/>
    <row r="817" s="40" customFormat="1" ht="12.75" customHeight="1" x14ac:dyDescent="0.2"/>
    <row r="818" s="40" customFormat="1" ht="12.75" customHeight="1" x14ac:dyDescent="0.2"/>
    <row r="819" s="40" customFormat="1" ht="12.75" customHeight="1" x14ac:dyDescent="0.2"/>
    <row r="820" s="40" customFormat="1" ht="12.75" customHeight="1" x14ac:dyDescent="0.2"/>
    <row r="821" s="40" customFormat="1" ht="12.75" customHeight="1" x14ac:dyDescent="0.2"/>
    <row r="822" s="40" customFormat="1" ht="12.75" customHeight="1" x14ac:dyDescent="0.2"/>
    <row r="823" s="40" customFormat="1" ht="12.75" customHeight="1" x14ac:dyDescent="0.2"/>
    <row r="824" s="40" customFormat="1" ht="12.75" customHeight="1" x14ac:dyDescent="0.2"/>
    <row r="825" s="40" customFormat="1" ht="12.75" customHeight="1" x14ac:dyDescent="0.2"/>
    <row r="826" s="40" customFormat="1" ht="12.75" customHeight="1" x14ac:dyDescent="0.2"/>
    <row r="827" s="40" customFormat="1" ht="12.75" customHeight="1" x14ac:dyDescent="0.2"/>
    <row r="828" s="40" customFormat="1" ht="12.75" customHeight="1" x14ac:dyDescent="0.2"/>
    <row r="829" s="40" customFormat="1" ht="12.75" customHeight="1" x14ac:dyDescent="0.2"/>
    <row r="830" s="40" customFormat="1" ht="12.75" customHeight="1" x14ac:dyDescent="0.2"/>
    <row r="831" s="40" customFormat="1" ht="12.75" customHeight="1" x14ac:dyDescent="0.2"/>
    <row r="832" s="40" customFormat="1" ht="12.75" customHeight="1" x14ac:dyDescent="0.2"/>
    <row r="833" s="40" customFormat="1" ht="12.75" customHeight="1" x14ac:dyDescent="0.2"/>
    <row r="834" s="40" customFormat="1" ht="12.75" customHeight="1" x14ac:dyDescent="0.2"/>
    <row r="835" s="40" customFormat="1" ht="12.75" customHeight="1" x14ac:dyDescent="0.2"/>
    <row r="836" s="40" customFormat="1" ht="12.75" customHeight="1" x14ac:dyDescent="0.2"/>
    <row r="837" s="40" customFormat="1" ht="12.75" customHeight="1" x14ac:dyDescent="0.2"/>
    <row r="838" s="40" customFormat="1" ht="12.75" customHeight="1" x14ac:dyDescent="0.2"/>
    <row r="839" s="40" customFormat="1" ht="12.75" customHeight="1" x14ac:dyDescent="0.2"/>
    <row r="840" s="40" customFormat="1" ht="12.75" customHeight="1" x14ac:dyDescent="0.2"/>
    <row r="841" s="40" customFormat="1" ht="12.75" customHeight="1" x14ac:dyDescent="0.2"/>
    <row r="842" s="40" customFormat="1" ht="12.75" customHeight="1" x14ac:dyDescent="0.2"/>
    <row r="843" s="40" customFormat="1" ht="12.75" customHeight="1" x14ac:dyDescent="0.2"/>
    <row r="844" s="40" customFormat="1" ht="12.75" customHeight="1" x14ac:dyDescent="0.2"/>
    <row r="845" s="40" customFormat="1" ht="12.75" customHeight="1" x14ac:dyDescent="0.2"/>
    <row r="846" s="40" customFormat="1" ht="12.75" customHeight="1" x14ac:dyDescent="0.2"/>
    <row r="847" s="40" customFormat="1" ht="12.75" customHeight="1" x14ac:dyDescent="0.2"/>
    <row r="848" s="40" customFormat="1" ht="12.75" customHeight="1" x14ac:dyDescent="0.2"/>
    <row r="849" s="40" customFormat="1" ht="12.75" customHeight="1" x14ac:dyDescent="0.2"/>
    <row r="850" s="40" customFormat="1" ht="12.75" customHeight="1" x14ac:dyDescent="0.2"/>
    <row r="851" s="40" customFormat="1" ht="12.75" customHeight="1" x14ac:dyDescent="0.2"/>
    <row r="852" s="40" customFormat="1" ht="12.75" customHeight="1" x14ac:dyDescent="0.2"/>
    <row r="853" s="40" customFormat="1" ht="12.75" customHeight="1" x14ac:dyDescent="0.2"/>
    <row r="854" s="40" customFormat="1" ht="12.75" customHeight="1" x14ac:dyDescent="0.2"/>
    <row r="855" s="40" customFormat="1" ht="12.75" customHeight="1" x14ac:dyDescent="0.2"/>
    <row r="856" s="40" customFormat="1" ht="12.75" customHeight="1" x14ac:dyDescent="0.2"/>
    <row r="857" s="40" customFormat="1" ht="12.75" customHeight="1" x14ac:dyDescent="0.2"/>
    <row r="858" s="40" customFormat="1" ht="12.75" customHeight="1" x14ac:dyDescent="0.2"/>
    <row r="859" s="40" customFormat="1" ht="12.75" customHeight="1" x14ac:dyDescent="0.2"/>
    <row r="860" s="40" customFormat="1" ht="12.75" customHeight="1" x14ac:dyDescent="0.2"/>
    <row r="861" s="40" customFormat="1" ht="12.75" customHeight="1" x14ac:dyDescent="0.2"/>
    <row r="862" s="40" customFormat="1" ht="12.75" customHeight="1" x14ac:dyDescent="0.2"/>
    <row r="863" s="40" customFormat="1" ht="12.75" customHeight="1" x14ac:dyDescent="0.2"/>
    <row r="864" s="40" customFormat="1" ht="12.75" customHeight="1" x14ac:dyDescent="0.2"/>
    <row r="865" s="40" customFormat="1" ht="12.75" customHeight="1" x14ac:dyDescent="0.2"/>
    <row r="866" s="40" customFormat="1" ht="12.75" customHeight="1" x14ac:dyDescent="0.2"/>
    <row r="867" s="40" customFormat="1" ht="12.75" customHeight="1" x14ac:dyDescent="0.2"/>
    <row r="868" s="40" customFormat="1" ht="12.75" customHeight="1" x14ac:dyDescent="0.2"/>
    <row r="869" s="40" customFormat="1" ht="12.75" customHeight="1" x14ac:dyDescent="0.2"/>
    <row r="870" s="40" customFormat="1" ht="12.75" customHeight="1" x14ac:dyDescent="0.2"/>
    <row r="871" s="40" customFormat="1" ht="12.75" customHeight="1" x14ac:dyDescent="0.2"/>
    <row r="872" s="40" customFormat="1" ht="12.75" customHeight="1" x14ac:dyDescent="0.2"/>
    <row r="873" s="40" customFormat="1" ht="12.75" customHeight="1" x14ac:dyDescent="0.2"/>
    <row r="874" s="40" customFormat="1" ht="12.75" customHeight="1" x14ac:dyDescent="0.2"/>
    <row r="875" s="40" customFormat="1" ht="12.75" customHeight="1" x14ac:dyDescent="0.2"/>
    <row r="876" s="40" customFormat="1" ht="12.75" customHeight="1" x14ac:dyDescent="0.2"/>
    <row r="877" s="40" customFormat="1" ht="12.75" customHeight="1" x14ac:dyDescent="0.2"/>
    <row r="878" s="40" customFormat="1" ht="12.75" customHeight="1" x14ac:dyDescent="0.2"/>
    <row r="879" s="40" customFormat="1" ht="12.75" customHeight="1" x14ac:dyDescent="0.2"/>
    <row r="880" s="40" customFormat="1" ht="12.75" customHeight="1" x14ac:dyDescent="0.2"/>
    <row r="881" s="40" customFormat="1" ht="12.75" customHeight="1" x14ac:dyDescent="0.2"/>
    <row r="882" s="40" customFormat="1" ht="12.75" customHeight="1" x14ac:dyDescent="0.2"/>
    <row r="883" s="40" customFormat="1" ht="12.75" customHeight="1" x14ac:dyDescent="0.2"/>
    <row r="884" s="40" customFormat="1" ht="12.75" customHeight="1" x14ac:dyDescent="0.2"/>
    <row r="885" s="40" customFormat="1" ht="12.75" customHeight="1" x14ac:dyDescent="0.2"/>
    <row r="886" s="40" customFormat="1" ht="12.75" customHeight="1" x14ac:dyDescent="0.2"/>
    <row r="887" s="40" customFormat="1" ht="12.75" customHeight="1" x14ac:dyDescent="0.2"/>
    <row r="888" s="40" customFormat="1" ht="12.75" customHeight="1" x14ac:dyDescent="0.2"/>
    <row r="889" s="40" customFormat="1" ht="12.75" customHeight="1" x14ac:dyDescent="0.2"/>
    <row r="890" s="40" customFormat="1" ht="12.75" customHeight="1" x14ac:dyDescent="0.2"/>
    <row r="891" s="40" customFormat="1" ht="12.75" customHeight="1" x14ac:dyDescent="0.2"/>
    <row r="892" s="40" customFormat="1" ht="12.75" customHeight="1" x14ac:dyDescent="0.2"/>
    <row r="893" s="40" customFormat="1" ht="12.75" customHeight="1" x14ac:dyDescent="0.2"/>
    <row r="894" s="40" customFormat="1" ht="12.75" customHeight="1" x14ac:dyDescent="0.2"/>
    <row r="895" s="40" customFormat="1" ht="12.75" customHeight="1" x14ac:dyDescent="0.2"/>
    <row r="896" s="40" customFormat="1" ht="12.75" customHeight="1" x14ac:dyDescent="0.2"/>
    <row r="897" s="40" customFormat="1" ht="12.75" customHeight="1" x14ac:dyDescent="0.2"/>
    <row r="898" s="40" customFormat="1" ht="12.75" customHeight="1" x14ac:dyDescent="0.2"/>
    <row r="899" s="40" customFormat="1" ht="12.75" customHeight="1" x14ac:dyDescent="0.2"/>
    <row r="900" s="40" customFormat="1" ht="12.75" customHeight="1" x14ac:dyDescent="0.2"/>
    <row r="901" s="40" customFormat="1" ht="12.75" customHeight="1" x14ac:dyDescent="0.2"/>
    <row r="902" s="40" customFormat="1" ht="12.75" customHeight="1" x14ac:dyDescent="0.2"/>
    <row r="903" s="40" customFormat="1" ht="12.75" customHeight="1" x14ac:dyDescent="0.2"/>
    <row r="904" s="40" customFormat="1" ht="12.75" customHeight="1" x14ac:dyDescent="0.2"/>
    <row r="905" s="40" customFormat="1" ht="12.75" customHeight="1" x14ac:dyDescent="0.2"/>
    <row r="906" s="40" customFormat="1" ht="12.75" customHeight="1" x14ac:dyDescent="0.2"/>
    <row r="907" s="40" customFormat="1" ht="12.75" customHeight="1" x14ac:dyDescent="0.2"/>
    <row r="908" s="40" customFormat="1" ht="12.75" customHeight="1" x14ac:dyDescent="0.2"/>
    <row r="909" s="40" customFormat="1" ht="12.75" customHeight="1" x14ac:dyDescent="0.2"/>
    <row r="910" s="40" customFormat="1" ht="12.75" customHeight="1" x14ac:dyDescent="0.2"/>
    <row r="911" s="40" customFormat="1" ht="12.75" customHeight="1" x14ac:dyDescent="0.2"/>
    <row r="912" s="40" customFormat="1" ht="12.75" customHeight="1" x14ac:dyDescent="0.2"/>
    <row r="913" s="40" customFormat="1" ht="12.75" customHeight="1" x14ac:dyDescent="0.2"/>
    <row r="914" s="40" customFormat="1" ht="12.75" customHeight="1" x14ac:dyDescent="0.2"/>
    <row r="915" s="40" customFormat="1" ht="12.75" customHeight="1" x14ac:dyDescent="0.2"/>
    <row r="916" s="40" customFormat="1" ht="12.75" customHeight="1" x14ac:dyDescent="0.2"/>
    <row r="917" s="40" customFormat="1" ht="12.75" customHeight="1" x14ac:dyDescent="0.2"/>
    <row r="918" s="40" customFormat="1" ht="12.75" customHeight="1" x14ac:dyDescent="0.2"/>
    <row r="919" s="40" customFormat="1" ht="12.75" customHeight="1" x14ac:dyDescent="0.2"/>
    <row r="920" s="40" customFormat="1" ht="12.75" customHeight="1" x14ac:dyDescent="0.2"/>
    <row r="921" s="40" customFormat="1" ht="12.75" customHeight="1" x14ac:dyDescent="0.2"/>
    <row r="922" s="40" customFormat="1" ht="12.75" customHeight="1" x14ac:dyDescent="0.2"/>
    <row r="923" s="40" customFormat="1" ht="12.75" customHeight="1" x14ac:dyDescent="0.2"/>
    <row r="924" s="40" customFormat="1" ht="12.75" customHeight="1" x14ac:dyDescent="0.2"/>
    <row r="925" s="40" customFormat="1" ht="12.75" customHeight="1" x14ac:dyDescent="0.2"/>
    <row r="926" s="40" customFormat="1" ht="12.75" customHeight="1" x14ac:dyDescent="0.2"/>
    <row r="927" s="40" customFormat="1" ht="12.75" customHeight="1" x14ac:dyDescent="0.2"/>
    <row r="928" s="40" customFormat="1" ht="12.75" customHeight="1" x14ac:dyDescent="0.2"/>
    <row r="929" s="40" customFormat="1" ht="12.75" customHeight="1" x14ac:dyDescent="0.2"/>
    <row r="930" s="40" customFormat="1" ht="12.75" customHeight="1" x14ac:dyDescent="0.2"/>
    <row r="931" s="40" customFormat="1" ht="12.75" customHeight="1" x14ac:dyDescent="0.2"/>
    <row r="932" s="40" customFormat="1" ht="12.75" customHeight="1" x14ac:dyDescent="0.2"/>
    <row r="933" s="40" customFormat="1" ht="12.75" customHeight="1" x14ac:dyDescent="0.2"/>
    <row r="934" s="40" customFormat="1" ht="12.75" customHeight="1" x14ac:dyDescent="0.2"/>
    <row r="935" s="40" customFormat="1" ht="12.75" customHeight="1" x14ac:dyDescent="0.2"/>
    <row r="936" s="40" customFormat="1" ht="12.75" customHeight="1" x14ac:dyDescent="0.2"/>
    <row r="937" s="40" customFormat="1" ht="12.75" customHeight="1" x14ac:dyDescent="0.2"/>
    <row r="938" s="40" customFormat="1" ht="12.75" customHeight="1" x14ac:dyDescent="0.2"/>
    <row r="939" s="40" customFormat="1" ht="12.75" customHeight="1" x14ac:dyDescent="0.2"/>
    <row r="940" s="40" customFormat="1" ht="12.75" customHeight="1" x14ac:dyDescent="0.2"/>
    <row r="941" s="40" customFormat="1" ht="12.75" customHeight="1" x14ac:dyDescent="0.2"/>
    <row r="942" s="40" customFormat="1" ht="12.75" customHeight="1" x14ac:dyDescent="0.2"/>
    <row r="943" s="40" customFormat="1" ht="12.75" customHeight="1" x14ac:dyDescent="0.2"/>
    <row r="944" s="40" customFormat="1" ht="12.75" customHeight="1" x14ac:dyDescent="0.2"/>
    <row r="945" s="40" customFormat="1" ht="12.75" customHeight="1" x14ac:dyDescent="0.2"/>
    <row r="946" s="40" customFormat="1" ht="12.75" customHeight="1" x14ac:dyDescent="0.2"/>
    <row r="947" s="40" customFormat="1" ht="12.75" customHeight="1" x14ac:dyDescent="0.2"/>
    <row r="948" s="40" customFormat="1" ht="12.75" customHeight="1" x14ac:dyDescent="0.2"/>
    <row r="949" s="40" customFormat="1" ht="12.75" customHeight="1" x14ac:dyDescent="0.2"/>
    <row r="950" s="40" customFormat="1" ht="12.75" customHeight="1" x14ac:dyDescent="0.2"/>
    <row r="951" s="40" customFormat="1" ht="12.75" customHeight="1" x14ac:dyDescent="0.2"/>
    <row r="952" s="40" customFormat="1" ht="12.75" customHeight="1" x14ac:dyDescent="0.2"/>
    <row r="953" s="40" customFormat="1" ht="12.75" customHeight="1" x14ac:dyDescent="0.2"/>
    <row r="954" s="40" customFormat="1" ht="12.75" customHeight="1" x14ac:dyDescent="0.2"/>
    <row r="955" s="40" customFormat="1" ht="12.75" customHeight="1" x14ac:dyDescent="0.2"/>
    <row r="956" s="40" customFormat="1" ht="12.75" customHeight="1" x14ac:dyDescent="0.2"/>
    <row r="957" s="40" customFormat="1" ht="12.75" customHeight="1" x14ac:dyDescent="0.2"/>
    <row r="958" s="40" customFormat="1" ht="12.75" customHeight="1" x14ac:dyDescent="0.2"/>
    <row r="959" s="40" customFormat="1" ht="12.75" customHeight="1" x14ac:dyDescent="0.2"/>
    <row r="960" s="40" customFormat="1" ht="12.75" customHeight="1" x14ac:dyDescent="0.2"/>
    <row r="961" s="40" customFormat="1" ht="12.75" customHeight="1" x14ac:dyDescent="0.2"/>
    <row r="962" s="40" customFormat="1" ht="12.75" customHeight="1" x14ac:dyDescent="0.2"/>
    <row r="963" s="40" customFormat="1" ht="12.75" customHeight="1" x14ac:dyDescent="0.2"/>
    <row r="964" s="40" customFormat="1" ht="12.75" customHeight="1" x14ac:dyDescent="0.2"/>
    <row r="965" s="40" customFormat="1" ht="12.75" customHeight="1" x14ac:dyDescent="0.2"/>
    <row r="966" s="40" customFormat="1" ht="12.75" customHeight="1" x14ac:dyDescent="0.2"/>
    <row r="967" s="40" customFormat="1" ht="12.75" customHeight="1" x14ac:dyDescent="0.2"/>
    <row r="968" s="40" customFormat="1" ht="12.75" customHeight="1" x14ac:dyDescent="0.2"/>
    <row r="969" s="40" customFormat="1" ht="12.75" customHeight="1" x14ac:dyDescent="0.2"/>
    <row r="970" s="40" customFormat="1" ht="12.75" customHeight="1" x14ac:dyDescent="0.2"/>
    <row r="971" s="40" customFormat="1" ht="12.75" customHeight="1" x14ac:dyDescent="0.2"/>
    <row r="972" s="40" customFormat="1" ht="12.75" customHeight="1" x14ac:dyDescent="0.2"/>
    <row r="973" s="40" customFormat="1" ht="12.75" customHeight="1" x14ac:dyDescent="0.2"/>
    <row r="974" s="40" customFormat="1" ht="12.75" customHeight="1" x14ac:dyDescent="0.2"/>
    <row r="975" s="40" customFormat="1" ht="12.75" customHeight="1" x14ac:dyDescent="0.2"/>
    <row r="976" s="40" customFormat="1" ht="12.75" customHeight="1" x14ac:dyDescent="0.2"/>
    <row r="977" s="40" customFormat="1" ht="12.75" customHeight="1" x14ac:dyDescent="0.2"/>
    <row r="978" s="40" customFormat="1" ht="12.75" customHeight="1" x14ac:dyDescent="0.2"/>
    <row r="979" s="40" customFormat="1" ht="12.75" customHeight="1" x14ac:dyDescent="0.2"/>
    <row r="980" s="40" customFormat="1" ht="12.75" customHeight="1" x14ac:dyDescent="0.2"/>
    <row r="981" s="40" customFormat="1" ht="12.75" customHeight="1" x14ac:dyDescent="0.2"/>
    <row r="982" s="40" customFormat="1" ht="12.75" customHeight="1" x14ac:dyDescent="0.2"/>
    <row r="983" s="40" customFormat="1" ht="12.75" customHeight="1" x14ac:dyDescent="0.2"/>
    <row r="984" s="40" customFormat="1" ht="12.75" customHeight="1" x14ac:dyDescent="0.2"/>
    <row r="985" s="40" customFormat="1" ht="12.75" customHeight="1" x14ac:dyDescent="0.2"/>
    <row r="986" s="40" customFormat="1" ht="12.75" customHeight="1" x14ac:dyDescent="0.2"/>
    <row r="987" s="40" customFormat="1" ht="12.75" customHeight="1" x14ac:dyDescent="0.2"/>
    <row r="988" s="40" customFormat="1" ht="12.75" customHeight="1" x14ac:dyDescent="0.2"/>
    <row r="989" s="40" customFormat="1" ht="12.75" customHeight="1" x14ac:dyDescent="0.2"/>
    <row r="990" s="40" customFormat="1" ht="12.75" customHeight="1" x14ac:dyDescent="0.2"/>
    <row r="991" s="40" customFormat="1" ht="12.75" customHeight="1" x14ac:dyDescent="0.2"/>
    <row r="992" s="40" customFormat="1" ht="12.75" customHeight="1" x14ac:dyDescent="0.2"/>
    <row r="993" s="40" customFormat="1" ht="12.75" customHeight="1" x14ac:dyDescent="0.2"/>
    <row r="994" s="40" customFormat="1" ht="12.75" customHeight="1" x14ac:dyDescent="0.2"/>
    <row r="995" s="40" customFormat="1" ht="12.75" customHeight="1" x14ac:dyDescent="0.2"/>
    <row r="996" s="40" customFormat="1" ht="12.75" customHeight="1" x14ac:dyDescent="0.2"/>
    <row r="997" s="40" customFormat="1" ht="12.75" customHeight="1" x14ac:dyDescent="0.2"/>
    <row r="998" s="40" customFormat="1" ht="12.75" customHeight="1" x14ac:dyDescent="0.2"/>
    <row r="999" s="40" customFormat="1" ht="12.75" customHeight="1" x14ac:dyDescent="0.2"/>
    <row r="1000" s="40" customFormat="1" ht="12.75" customHeight="1" x14ac:dyDescent="0.2"/>
    <row r="1001" s="40" customFormat="1" ht="12.75" customHeight="1" x14ac:dyDescent="0.2"/>
    <row r="1002" s="40" customFormat="1" ht="12.75" customHeight="1" x14ac:dyDescent="0.2"/>
    <row r="1003" s="40" customFormat="1" ht="12.75" customHeight="1" x14ac:dyDescent="0.2"/>
    <row r="1004" s="40" customFormat="1" ht="12.75" customHeight="1" x14ac:dyDescent="0.2"/>
    <row r="1005" s="40" customFormat="1" ht="12.75" customHeight="1" x14ac:dyDescent="0.2"/>
    <row r="1006" s="40" customFormat="1" ht="12.75" customHeight="1" x14ac:dyDescent="0.2"/>
    <row r="1007" s="40" customFormat="1" ht="12.75" customHeight="1" x14ac:dyDescent="0.2"/>
    <row r="1008" s="40" customFormat="1" ht="12.75" customHeight="1" x14ac:dyDescent="0.2"/>
    <row r="1009" s="40" customFormat="1" ht="12.75" customHeight="1" x14ac:dyDescent="0.2"/>
    <row r="1010" s="40" customFormat="1" ht="12.75" customHeight="1" x14ac:dyDescent="0.2"/>
    <row r="1011" s="40" customFormat="1" ht="12.75" customHeight="1" x14ac:dyDescent="0.2"/>
    <row r="1012" s="40" customFormat="1" ht="12.75" customHeight="1" x14ac:dyDescent="0.2"/>
    <row r="1013" s="40" customFormat="1" ht="12.75" customHeight="1" x14ac:dyDescent="0.2"/>
    <row r="1014" s="40" customFormat="1" ht="12.75" customHeight="1" x14ac:dyDescent="0.2"/>
    <row r="1015" s="40" customFormat="1" ht="12.75" customHeight="1" x14ac:dyDescent="0.2"/>
    <row r="1016" s="40" customFormat="1" ht="12.75" customHeight="1" x14ac:dyDescent="0.2"/>
    <row r="1017" s="40" customFormat="1" ht="12.75" customHeight="1" x14ac:dyDescent="0.2"/>
    <row r="1018" s="40" customFormat="1" ht="12.75" customHeight="1" x14ac:dyDescent="0.2"/>
    <row r="1019" s="40" customFormat="1" ht="12.75" customHeight="1" x14ac:dyDescent="0.2"/>
    <row r="1020" s="40" customFormat="1" ht="12.75" customHeight="1" x14ac:dyDescent="0.2"/>
    <row r="1021" s="40" customFormat="1" ht="12.75" customHeight="1" x14ac:dyDescent="0.2"/>
    <row r="1022" s="40" customFormat="1" ht="12.75" customHeight="1" x14ac:dyDescent="0.2"/>
    <row r="1023" s="40" customFormat="1" ht="12.75" customHeight="1" x14ac:dyDescent="0.2"/>
    <row r="1024" s="40" customFormat="1" ht="12.75" customHeight="1" x14ac:dyDescent="0.2"/>
    <row r="1025" s="40" customFormat="1" ht="12.75" customHeight="1" x14ac:dyDescent="0.2"/>
    <row r="1026" s="40" customFormat="1" ht="12.75" customHeight="1" x14ac:dyDescent="0.2"/>
    <row r="1027" s="40" customFormat="1" ht="12.75" customHeight="1" x14ac:dyDescent="0.2"/>
    <row r="1028" s="40" customFormat="1" ht="12.75" customHeight="1" x14ac:dyDescent="0.2"/>
    <row r="1029" s="40" customFormat="1" ht="12.75" customHeight="1" x14ac:dyDescent="0.2"/>
    <row r="1030" s="40" customFormat="1" ht="12.75" customHeight="1" x14ac:dyDescent="0.2"/>
    <row r="1031" s="40" customFormat="1" ht="12.75" customHeight="1" x14ac:dyDescent="0.2"/>
    <row r="1032" s="40" customFormat="1" ht="12.75" customHeight="1" x14ac:dyDescent="0.2"/>
    <row r="1033" s="40" customFormat="1" ht="12.75" customHeight="1" x14ac:dyDescent="0.2"/>
    <row r="1034" s="40" customFormat="1" ht="12.75" customHeight="1" x14ac:dyDescent="0.2"/>
    <row r="1035" s="40" customFormat="1" ht="12.75" customHeight="1" x14ac:dyDescent="0.2"/>
    <row r="1036" s="40" customFormat="1" ht="12.75" customHeight="1" x14ac:dyDescent="0.2"/>
    <row r="1037" s="40" customFormat="1" ht="12.75" customHeight="1" x14ac:dyDescent="0.2"/>
    <row r="1038" s="40" customFormat="1" ht="12.75" customHeight="1" x14ac:dyDescent="0.2"/>
    <row r="1039" s="40" customFormat="1" ht="12.75" customHeight="1" x14ac:dyDescent="0.2"/>
    <row r="1040" s="40" customFormat="1" ht="12.75" customHeight="1" x14ac:dyDescent="0.2"/>
    <row r="1041" s="40" customFormat="1" ht="12.75" customHeight="1" x14ac:dyDescent="0.2"/>
    <row r="1042" s="40" customFormat="1" ht="12.75" customHeight="1" x14ac:dyDescent="0.2"/>
    <row r="1043" s="40" customFormat="1" ht="12.75" customHeight="1" x14ac:dyDescent="0.2"/>
    <row r="1044" s="40" customFormat="1" ht="12.75" customHeight="1" x14ac:dyDescent="0.2"/>
    <row r="1045" s="40" customFormat="1" ht="12.75" customHeight="1" x14ac:dyDescent="0.2"/>
    <row r="1046" s="40" customFormat="1" ht="12.75" customHeight="1" x14ac:dyDescent="0.2"/>
    <row r="1047" s="40" customFormat="1" ht="12.75" customHeight="1" x14ac:dyDescent="0.2"/>
    <row r="1048" s="40" customFormat="1" ht="12.75" customHeight="1" x14ac:dyDescent="0.2"/>
    <row r="1049" s="40" customFormat="1" ht="12.75" customHeight="1" x14ac:dyDescent="0.2"/>
    <row r="1050" s="40" customFormat="1" ht="12.75" customHeight="1" x14ac:dyDescent="0.2"/>
    <row r="1051" s="40" customFormat="1" ht="12.75" customHeight="1" x14ac:dyDescent="0.2"/>
    <row r="1052" s="40" customFormat="1" ht="12.75" customHeight="1" x14ac:dyDescent="0.2"/>
    <row r="1053" s="40" customFormat="1" ht="12.75" customHeight="1" x14ac:dyDescent="0.2"/>
    <row r="1054" s="40" customFormat="1" ht="12.75" customHeight="1" x14ac:dyDescent="0.2"/>
    <row r="1055" s="40" customFormat="1" ht="12.75" customHeight="1" x14ac:dyDescent="0.2"/>
    <row r="1056" s="40" customFormat="1" ht="12.75" customHeight="1" x14ac:dyDescent="0.2"/>
    <row r="1057" s="40" customFormat="1" ht="12.75" customHeight="1" x14ac:dyDescent="0.2"/>
    <row r="1058" s="40" customFormat="1" ht="12.75" customHeight="1" x14ac:dyDescent="0.2"/>
    <row r="1059" s="40" customFormat="1" ht="12.75" customHeight="1" x14ac:dyDescent="0.2"/>
    <row r="1060" s="40" customFormat="1" ht="12.75" customHeight="1" x14ac:dyDescent="0.2"/>
    <row r="1061" s="40" customFormat="1" ht="12.75" customHeight="1" x14ac:dyDescent="0.2"/>
    <row r="1062" s="40" customFormat="1" ht="12.75" customHeight="1" x14ac:dyDescent="0.2"/>
    <row r="1063" s="40" customFormat="1" ht="12.75" customHeight="1" x14ac:dyDescent="0.2"/>
    <row r="1064" s="40" customFormat="1" ht="12.75" customHeight="1" x14ac:dyDescent="0.2"/>
    <row r="1065" s="40" customFormat="1" ht="12.75" customHeight="1" x14ac:dyDescent="0.2"/>
    <row r="1066" s="40" customFormat="1" ht="12.75" customHeight="1" x14ac:dyDescent="0.2"/>
    <row r="1067" s="40" customFormat="1" ht="12.75" customHeight="1" x14ac:dyDescent="0.2"/>
    <row r="1068" s="40" customFormat="1" ht="12.75" customHeight="1" x14ac:dyDescent="0.2"/>
    <row r="1069" s="40" customFormat="1" ht="12.75" customHeight="1" x14ac:dyDescent="0.2"/>
    <row r="1070" s="40" customFormat="1" ht="12.75" customHeight="1" x14ac:dyDescent="0.2"/>
    <row r="1071" s="40" customFormat="1" ht="12.75" customHeight="1" x14ac:dyDescent="0.2"/>
    <row r="1072" s="40" customFormat="1" ht="12.75" customHeight="1" x14ac:dyDescent="0.2"/>
    <row r="1073" s="40" customFormat="1" ht="12.75" customHeight="1" x14ac:dyDescent="0.2"/>
    <row r="1074" s="40" customFormat="1" ht="12.75" customHeight="1" x14ac:dyDescent="0.2"/>
    <row r="1075" s="40" customFormat="1" ht="12.75" customHeight="1" x14ac:dyDescent="0.2"/>
    <row r="1076" s="40" customFormat="1" ht="12.75" customHeight="1" x14ac:dyDescent="0.2"/>
    <row r="1077" s="40" customFormat="1" ht="12.75" customHeight="1" x14ac:dyDescent="0.2"/>
    <row r="1078" s="40" customFormat="1" ht="12.75" customHeight="1" x14ac:dyDescent="0.2"/>
    <row r="1079" s="40" customFormat="1" ht="12.75" customHeight="1" x14ac:dyDescent="0.2"/>
    <row r="1080" s="40" customFormat="1" ht="12.75" customHeight="1" x14ac:dyDescent="0.2"/>
    <row r="1081" s="40" customFormat="1" ht="12.75" customHeight="1" x14ac:dyDescent="0.2"/>
    <row r="1082" s="40" customFormat="1" ht="12.75" customHeight="1" x14ac:dyDescent="0.2"/>
    <row r="1083" s="40" customFormat="1" ht="12.75" customHeight="1" x14ac:dyDescent="0.2"/>
    <row r="1084" s="40" customFormat="1" ht="12.75" customHeight="1" x14ac:dyDescent="0.2"/>
    <row r="1085" s="40" customFormat="1" ht="12.75" customHeight="1" x14ac:dyDescent="0.2"/>
    <row r="1086" s="40" customFormat="1" ht="12.75" customHeight="1" x14ac:dyDescent="0.2"/>
    <row r="1087" s="40" customFormat="1" ht="12.75" customHeight="1" x14ac:dyDescent="0.2"/>
    <row r="1088" s="40" customFormat="1" ht="12.75" customHeight="1" x14ac:dyDescent="0.2"/>
    <row r="1089" s="40" customFormat="1" ht="12.75" customHeight="1" x14ac:dyDescent="0.2"/>
    <row r="1090" s="40" customFormat="1" ht="12.75" customHeight="1" x14ac:dyDescent="0.2"/>
    <row r="1091" s="40" customFormat="1" ht="12.75" customHeight="1" x14ac:dyDescent="0.2"/>
    <row r="1092" s="40" customFormat="1" ht="12.75" customHeight="1" x14ac:dyDescent="0.2"/>
    <row r="1093" s="40" customFormat="1" ht="12.75" customHeight="1" x14ac:dyDescent="0.2"/>
    <row r="1094" s="40" customFormat="1" ht="12.75" customHeight="1" x14ac:dyDescent="0.2"/>
    <row r="1095" s="40" customFormat="1" ht="12.75" customHeight="1" x14ac:dyDescent="0.2"/>
    <row r="1096" s="40" customFormat="1" ht="12.75" customHeight="1" x14ac:dyDescent="0.2"/>
    <row r="1097" s="40" customFormat="1" ht="12.75" customHeight="1" x14ac:dyDescent="0.2"/>
    <row r="1098" s="40" customFormat="1" ht="12.75" customHeight="1" x14ac:dyDescent="0.2"/>
    <row r="1099" s="40" customFormat="1" ht="12.75" customHeight="1" x14ac:dyDescent="0.2"/>
    <row r="1100" s="40" customFormat="1" ht="12.75" customHeight="1" x14ac:dyDescent="0.2"/>
    <row r="1101" s="40" customFormat="1" ht="12.75" customHeight="1" x14ac:dyDescent="0.2"/>
    <row r="1102" s="40" customFormat="1" ht="12.75" customHeight="1" x14ac:dyDescent="0.2"/>
    <row r="1103" s="40" customFormat="1" ht="12.75" customHeight="1" x14ac:dyDescent="0.2"/>
    <row r="1104" s="40" customFormat="1" ht="12.75" customHeight="1" x14ac:dyDescent="0.2"/>
    <row r="1105" s="40" customFormat="1" ht="12.75" customHeight="1" x14ac:dyDescent="0.2"/>
    <row r="1106" s="40" customFormat="1" ht="12.75" customHeight="1" x14ac:dyDescent="0.2"/>
    <row r="1107" s="40" customFormat="1" ht="12.75" customHeight="1" x14ac:dyDescent="0.2"/>
    <row r="1108" s="40" customFormat="1" ht="12.75" customHeight="1" x14ac:dyDescent="0.2"/>
    <row r="1109" s="40" customFormat="1" ht="12.75" customHeight="1" x14ac:dyDescent="0.2"/>
    <row r="1110" s="40" customFormat="1" ht="12.75" customHeight="1" x14ac:dyDescent="0.2"/>
    <row r="1111" s="40" customFormat="1" ht="12.75" customHeight="1" x14ac:dyDescent="0.2"/>
    <row r="1112" s="40" customFormat="1" ht="12.75" customHeight="1" x14ac:dyDescent="0.2"/>
    <row r="1113" s="40" customFormat="1" ht="12.75" customHeight="1" x14ac:dyDescent="0.2"/>
    <row r="1114" s="40" customFormat="1" ht="12.75" customHeight="1" x14ac:dyDescent="0.2"/>
    <row r="1115" s="40" customFormat="1" ht="12.75" customHeight="1" x14ac:dyDescent="0.2"/>
    <row r="1116" s="40" customFormat="1" ht="12.75" customHeight="1" x14ac:dyDescent="0.2"/>
    <row r="1117" s="40" customFormat="1" ht="12.75" customHeight="1" x14ac:dyDescent="0.2"/>
    <row r="1118" s="40" customFormat="1" ht="12.75" customHeight="1" x14ac:dyDescent="0.2"/>
    <row r="1119" s="40" customFormat="1" ht="12.75" customHeight="1" x14ac:dyDescent="0.2"/>
    <row r="1120" s="40" customFormat="1" ht="12.75" customHeight="1" x14ac:dyDescent="0.2"/>
    <row r="1121" s="40" customFormat="1" ht="12.75" customHeight="1" x14ac:dyDescent="0.2"/>
    <row r="1122" s="40" customFormat="1" ht="12.75" customHeight="1" x14ac:dyDescent="0.2"/>
    <row r="1123" s="40" customFormat="1" ht="12.75" customHeight="1" x14ac:dyDescent="0.2"/>
    <row r="1124" s="40" customFormat="1" ht="12.75" customHeight="1" x14ac:dyDescent="0.2"/>
    <row r="1125" s="40" customFormat="1" ht="12.75" customHeight="1" x14ac:dyDescent="0.2"/>
    <row r="1126" s="40" customFormat="1" ht="12.75" customHeight="1" x14ac:dyDescent="0.2"/>
    <row r="1127" s="40" customFormat="1" ht="12.75" customHeight="1" x14ac:dyDescent="0.2"/>
    <row r="1128" s="40" customFormat="1" ht="12.75" customHeight="1" x14ac:dyDescent="0.2"/>
    <row r="1129" s="40" customFormat="1" ht="12.75" customHeight="1" x14ac:dyDescent="0.2"/>
    <row r="1130" s="40" customFormat="1" ht="12.75" customHeight="1" x14ac:dyDescent="0.2"/>
    <row r="1131" s="40" customFormat="1" ht="12.75" customHeight="1" x14ac:dyDescent="0.2"/>
    <row r="1132" s="40" customFormat="1" ht="12.75" customHeight="1" x14ac:dyDescent="0.2"/>
    <row r="1133" s="40" customFormat="1" ht="12.75" customHeight="1" x14ac:dyDescent="0.2"/>
    <row r="1134" s="40" customFormat="1" ht="12.75" customHeight="1" x14ac:dyDescent="0.2"/>
    <row r="1135" s="40" customFormat="1" ht="12.75" customHeight="1" x14ac:dyDescent="0.2"/>
    <row r="1136" s="40" customFormat="1" ht="12.75" customHeight="1" x14ac:dyDescent="0.2"/>
    <row r="1137" s="40" customFormat="1" ht="12.75" customHeight="1" x14ac:dyDescent="0.2"/>
    <row r="1138" s="40" customFormat="1" ht="12.75" customHeight="1" x14ac:dyDescent="0.2"/>
    <row r="1139" s="40" customFormat="1" ht="12.75" customHeight="1" x14ac:dyDescent="0.2"/>
    <row r="1140" s="40" customFormat="1" ht="12.75" customHeight="1" x14ac:dyDescent="0.2"/>
    <row r="1141" s="40" customFormat="1" ht="12.75" customHeight="1" x14ac:dyDescent="0.2"/>
    <row r="1142" s="40" customFormat="1" ht="12.75" customHeight="1" x14ac:dyDescent="0.2"/>
    <row r="1143" s="40" customFormat="1" ht="12.75" customHeight="1" x14ac:dyDescent="0.2"/>
    <row r="1144" s="40" customFormat="1" ht="12.75" customHeight="1" x14ac:dyDescent="0.2"/>
    <row r="1145" s="40" customFormat="1" ht="12.75" customHeight="1" x14ac:dyDescent="0.2"/>
    <row r="1146" s="40" customFormat="1" ht="12.75" customHeight="1" x14ac:dyDescent="0.2"/>
    <row r="1147" s="40" customFormat="1" ht="12.75" customHeight="1" x14ac:dyDescent="0.2"/>
    <row r="1148" s="40" customFormat="1" ht="12.75" customHeight="1" x14ac:dyDescent="0.2"/>
    <row r="1149" s="40" customFormat="1" ht="12.75" customHeight="1" x14ac:dyDescent="0.2"/>
    <row r="1150" s="40" customFormat="1" ht="12.75" customHeight="1" x14ac:dyDescent="0.2"/>
    <row r="1151" s="40" customFormat="1" ht="12.75" customHeight="1" x14ac:dyDescent="0.2"/>
    <row r="1152" s="40" customFormat="1" ht="12.75" customHeight="1" x14ac:dyDescent="0.2"/>
    <row r="1153" s="40" customFormat="1" ht="12.75" customHeight="1" x14ac:dyDescent="0.2"/>
    <row r="1154" s="40" customFormat="1" ht="12.75" customHeight="1" x14ac:dyDescent="0.2"/>
    <row r="1155" s="40" customFormat="1" ht="12.75" customHeight="1" x14ac:dyDescent="0.2"/>
    <row r="1156" s="40" customFormat="1" ht="12.75" customHeight="1" x14ac:dyDescent="0.2"/>
    <row r="1157" s="40" customFormat="1" ht="12.75" customHeight="1" x14ac:dyDescent="0.2"/>
    <row r="1158" s="40" customFormat="1" ht="12.75" customHeight="1" x14ac:dyDescent="0.2"/>
    <row r="1159" s="40" customFormat="1" ht="12.75" customHeight="1" x14ac:dyDescent="0.2"/>
    <row r="1160" s="40" customFormat="1" ht="12.75" customHeight="1" x14ac:dyDescent="0.2"/>
    <row r="1161" s="40" customFormat="1" ht="12.75" customHeight="1" x14ac:dyDescent="0.2"/>
    <row r="1162" s="40" customFormat="1" ht="12.75" customHeight="1" x14ac:dyDescent="0.2"/>
    <row r="1163" s="40" customFormat="1" ht="12.75" customHeight="1" x14ac:dyDescent="0.2"/>
    <row r="1164" s="40" customFormat="1" ht="12.75" customHeight="1" x14ac:dyDescent="0.2"/>
    <row r="1165" s="40" customFormat="1" ht="12.75" customHeight="1" x14ac:dyDescent="0.2"/>
    <row r="1166" s="40" customFormat="1" ht="12.75" customHeight="1" x14ac:dyDescent="0.2"/>
    <row r="1167" s="40" customFormat="1" ht="12.75" customHeight="1" x14ac:dyDescent="0.2"/>
    <row r="1168" s="40" customFormat="1" ht="12.75" customHeight="1" x14ac:dyDescent="0.2"/>
    <row r="1169" s="40" customFormat="1" ht="12.75" customHeight="1" x14ac:dyDescent="0.2"/>
    <row r="1170" s="40" customFormat="1" ht="12.75" customHeight="1" x14ac:dyDescent="0.2"/>
    <row r="1171" s="40" customFormat="1" ht="12.75" customHeight="1" x14ac:dyDescent="0.2"/>
    <row r="1172" s="40" customFormat="1" ht="12.75" customHeight="1" x14ac:dyDescent="0.2"/>
    <row r="1173" s="40" customFormat="1" ht="12.75" customHeight="1" x14ac:dyDescent="0.2"/>
    <row r="1174" s="40" customFormat="1" ht="12.75" customHeight="1" x14ac:dyDescent="0.2"/>
    <row r="1175" s="40" customFormat="1" ht="12.75" customHeight="1" x14ac:dyDescent="0.2"/>
    <row r="1176" s="40" customFormat="1" ht="12.75" customHeight="1" x14ac:dyDescent="0.2"/>
    <row r="1177" s="40" customFormat="1" ht="12.75" customHeight="1" x14ac:dyDescent="0.2"/>
    <row r="1178" s="40" customFormat="1" ht="12.75" customHeight="1" x14ac:dyDescent="0.2"/>
    <row r="1179" s="40" customFormat="1" ht="12.75" customHeight="1" x14ac:dyDescent="0.2"/>
    <row r="1180" s="40" customFormat="1" ht="12.75" customHeight="1" x14ac:dyDescent="0.2"/>
    <row r="1181" s="40" customFormat="1" ht="12.75" customHeight="1" x14ac:dyDescent="0.2"/>
    <row r="1182" s="40" customFormat="1" ht="12.75" customHeight="1" x14ac:dyDescent="0.2"/>
    <row r="1183" s="40" customFormat="1" ht="12.75" customHeight="1" x14ac:dyDescent="0.2"/>
    <row r="1184" s="40" customFormat="1" ht="12.75" customHeight="1" x14ac:dyDescent="0.2"/>
    <row r="1185" s="40" customFormat="1" ht="12.75" customHeight="1" x14ac:dyDescent="0.2"/>
    <row r="1186" s="40" customFormat="1" ht="12.75" customHeight="1" x14ac:dyDescent="0.2"/>
    <row r="1187" s="40" customFormat="1" ht="12.75" customHeight="1" x14ac:dyDescent="0.2"/>
    <row r="1188" s="40" customFormat="1" ht="12.75" customHeight="1" x14ac:dyDescent="0.2"/>
    <row r="1189" s="40" customFormat="1" ht="12.75" customHeight="1" x14ac:dyDescent="0.2"/>
    <row r="1190" s="40" customFormat="1" ht="12.75" customHeight="1" x14ac:dyDescent="0.2"/>
    <row r="1191" s="40" customFormat="1" ht="12.75" customHeight="1" x14ac:dyDescent="0.2"/>
    <row r="1192" s="40" customFormat="1" ht="12.75" customHeight="1" x14ac:dyDescent="0.2"/>
    <row r="1193" s="40" customFormat="1" ht="12.75" customHeight="1" x14ac:dyDescent="0.2"/>
    <row r="1194" s="40" customFormat="1" ht="12.75" customHeight="1" x14ac:dyDescent="0.2"/>
    <row r="1195" s="40" customFormat="1" ht="12.75" customHeight="1" x14ac:dyDescent="0.2"/>
    <row r="1196" s="40" customFormat="1" ht="12.75" customHeight="1" x14ac:dyDescent="0.2"/>
    <row r="1197" s="40" customFormat="1" ht="12.75" customHeight="1" x14ac:dyDescent="0.2"/>
    <row r="1198" s="40" customFormat="1" ht="12.75" customHeight="1" x14ac:dyDescent="0.2"/>
    <row r="1199" s="40" customFormat="1" ht="12.75" customHeight="1" x14ac:dyDescent="0.2"/>
    <row r="1200" s="40" customFormat="1" ht="12.75" customHeight="1" x14ac:dyDescent="0.2"/>
    <row r="1201" s="40" customFormat="1" ht="12.75" customHeight="1" x14ac:dyDescent="0.2"/>
    <row r="1202" s="40" customFormat="1" ht="12.75" customHeight="1" x14ac:dyDescent="0.2"/>
    <row r="1203" s="40" customFormat="1" ht="12.75" customHeight="1" x14ac:dyDescent="0.2"/>
    <row r="1204" s="40" customFormat="1" ht="12.75" customHeight="1" x14ac:dyDescent="0.2"/>
    <row r="1205" s="40" customFormat="1" ht="12.75" customHeight="1" x14ac:dyDescent="0.2"/>
    <row r="1206" s="40" customFormat="1" ht="12.75" customHeight="1" x14ac:dyDescent="0.2"/>
    <row r="1207" s="40" customFormat="1" ht="12.75" customHeight="1" x14ac:dyDescent="0.2"/>
    <row r="1208" s="40" customFormat="1" ht="12.75" customHeight="1" x14ac:dyDescent="0.2"/>
    <row r="1209" s="40" customFormat="1" ht="12.75" customHeight="1" x14ac:dyDescent="0.2"/>
    <row r="1210" s="40" customFormat="1" ht="12.75" customHeight="1" x14ac:dyDescent="0.2"/>
    <row r="1211" s="40" customFormat="1" ht="12.75" customHeight="1" x14ac:dyDescent="0.2"/>
    <row r="1212" s="40" customFormat="1" ht="12.75" customHeight="1" x14ac:dyDescent="0.2"/>
    <row r="1213" s="40" customFormat="1" ht="12.75" customHeight="1" x14ac:dyDescent="0.2"/>
    <row r="1214" s="40" customFormat="1" ht="12.75" customHeight="1" x14ac:dyDescent="0.2"/>
    <row r="1215" s="40" customFormat="1" ht="12.75" customHeight="1" x14ac:dyDescent="0.2"/>
    <row r="1216" s="40" customFormat="1" ht="12.75" customHeight="1" x14ac:dyDescent="0.2"/>
    <row r="1217" s="40" customFormat="1" ht="12.75" customHeight="1" x14ac:dyDescent="0.2"/>
    <row r="1218" s="40" customFormat="1" ht="12.75" customHeight="1" x14ac:dyDescent="0.2"/>
    <row r="1219" s="40" customFormat="1" ht="12.75" customHeight="1" x14ac:dyDescent="0.2"/>
    <row r="1220" s="40" customFormat="1" ht="12.75" customHeight="1" x14ac:dyDescent="0.2"/>
    <row r="1221" s="40" customFormat="1" ht="12.75" customHeight="1" x14ac:dyDescent="0.2"/>
    <row r="1222" s="40" customFormat="1" ht="12.75" customHeight="1" x14ac:dyDescent="0.2"/>
    <row r="1223" s="40" customFormat="1" ht="12.75" customHeight="1" x14ac:dyDescent="0.2"/>
    <row r="1224" s="40" customFormat="1" ht="12.75" customHeight="1" x14ac:dyDescent="0.2"/>
    <row r="1225" s="40" customFormat="1" ht="12.75" customHeight="1" x14ac:dyDescent="0.2"/>
    <row r="1226" s="40" customFormat="1" ht="12.75" customHeight="1" x14ac:dyDescent="0.2"/>
    <row r="1227" s="40" customFormat="1" ht="12.75" customHeight="1" x14ac:dyDescent="0.2"/>
    <row r="1228" s="40" customFormat="1" ht="12.75" customHeight="1" x14ac:dyDescent="0.2"/>
    <row r="1229" s="40" customFormat="1" ht="12.75" customHeight="1" x14ac:dyDescent="0.2"/>
    <row r="1230" s="40" customFormat="1" ht="12.75" customHeight="1" x14ac:dyDescent="0.2"/>
    <row r="1231" s="40" customFormat="1" ht="12.75" customHeight="1" x14ac:dyDescent="0.2"/>
    <row r="1232" s="40" customFormat="1" ht="12.75" customHeight="1" x14ac:dyDescent="0.2"/>
    <row r="1233" s="40" customFormat="1" ht="12.75" customHeight="1" x14ac:dyDescent="0.2"/>
    <row r="1234" s="40" customFormat="1" ht="12.75" customHeight="1" x14ac:dyDescent="0.2"/>
    <row r="1235" s="40" customFormat="1" ht="12.75" customHeight="1" x14ac:dyDescent="0.2"/>
    <row r="1236" s="40" customFormat="1" ht="12.75" customHeight="1" x14ac:dyDescent="0.2"/>
    <row r="1237" s="40" customFormat="1" ht="12.75" customHeight="1" x14ac:dyDescent="0.2"/>
    <row r="1238" s="40" customFormat="1" ht="12.75" customHeight="1" x14ac:dyDescent="0.2"/>
    <row r="1239" s="40" customFormat="1" ht="12.75" customHeight="1" x14ac:dyDescent="0.2"/>
    <row r="1240" s="40" customFormat="1" ht="12.75" customHeight="1" x14ac:dyDescent="0.2"/>
    <row r="1241" s="40" customFormat="1" ht="12.75" customHeight="1" x14ac:dyDescent="0.2"/>
    <row r="1242" s="40" customFormat="1" ht="12.75" customHeight="1" x14ac:dyDescent="0.2"/>
    <row r="1243" s="40" customFormat="1" ht="12.75" customHeight="1" x14ac:dyDescent="0.2"/>
    <row r="1244" s="40" customFormat="1" ht="12.75" customHeight="1" x14ac:dyDescent="0.2"/>
    <row r="1245" s="40" customFormat="1" ht="12.75" customHeight="1" x14ac:dyDescent="0.2"/>
    <row r="1246" s="40" customFormat="1" ht="12.75" customHeight="1" x14ac:dyDescent="0.2"/>
    <row r="1247" s="40" customFormat="1" ht="12.75" customHeight="1" x14ac:dyDescent="0.2"/>
    <row r="1248" s="40" customFormat="1" ht="12.75" customHeight="1" x14ac:dyDescent="0.2"/>
    <row r="1249" s="40" customFormat="1" ht="12.75" customHeight="1" x14ac:dyDescent="0.2"/>
    <row r="1250" s="40" customFormat="1" ht="12.75" customHeight="1" x14ac:dyDescent="0.2"/>
    <row r="1251" s="40" customFormat="1" ht="12.75" customHeight="1" x14ac:dyDescent="0.2"/>
    <row r="1252" s="40" customFormat="1" ht="12.75" customHeight="1" x14ac:dyDescent="0.2"/>
    <row r="1253" s="40" customFormat="1" ht="12.75" customHeight="1" x14ac:dyDescent="0.2"/>
    <row r="1254" s="40" customFormat="1" ht="12.75" customHeight="1" x14ac:dyDescent="0.2"/>
    <row r="1255" s="40" customFormat="1" ht="12.75" customHeight="1" x14ac:dyDescent="0.2"/>
    <row r="1256" s="40" customFormat="1" ht="12.75" customHeight="1" x14ac:dyDescent="0.2"/>
    <row r="1257" s="40" customFormat="1" ht="12.75" customHeight="1" x14ac:dyDescent="0.2"/>
    <row r="1258" s="40" customFormat="1" ht="12.75" customHeight="1" x14ac:dyDescent="0.2"/>
    <row r="1259" s="40" customFormat="1" ht="12.75" customHeight="1" x14ac:dyDescent="0.2"/>
    <row r="1260" s="40" customFormat="1" ht="12.75" customHeight="1" x14ac:dyDescent="0.2"/>
    <row r="1261" s="40" customFormat="1" ht="12.75" customHeight="1" x14ac:dyDescent="0.2"/>
    <row r="1262" s="40" customFormat="1" ht="12.75" customHeight="1" x14ac:dyDescent="0.2"/>
    <row r="1263" s="40" customFormat="1" ht="12.75" customHeight="1" x14ac:dyDescent="0.2"/>
    <row r="1264" s="40" customFormat="1" ht="12.75" customHeight="1" x14ac:dyDescent="0.2"/>
    <row r="1265" s="40" customFormat="1" ht="12.75" customHeight="1" x14ac:dyDescent="0.2"/>
    <row r="1266" s="40" customFormat="1" ht="12.75" customHeight="1" x14ac:dyDescent="0.2"/>
    <row r="1267" s="40" customFormat="1" ht="12.75" customHeight="1" x14ac:dyDescent="0.2"/>
    <row r="1268" s="40" customFormat="1" ht="12.75" customHeight="1" x14ac:dyDescent="0.2"/>
    <row r="1269" s="40" customFormat="1" ht="12.75" customHeight="1" x14ac:dyDescent="0.2"/>
    <row r="1270" s="40" customFormat="1" ht="12.75" customHeight="1" x14ac:dyDescent="0.2"/>
    <row r="1271" s="40" customFormat="1" ht="12.75" customHeight="1" x14ac:dyDescent="0.2"/>
    <row r="1272" s="40" customFormat="1" ht="12.75" customHeight="1" x14ac:dyDescent="0.2"/>
    <row r="1273" s="40" customFormat="1" ht="12.75" customHeight="1" x14ac:dyDescent="0.2"/>
    <row r="1274" s="40" customFormat="1" ht="12.75" customHeight="1" x14ac:dyDescent="0.2"/>
    <row r="1275" s="40" customFormat="1" ht="12.75" customHeight="1" x14ac:dyDescent="0.2"/>
    <row r="1276" s="40" customFormat="1" ht="12.75" customHeight="1" x14ac:dyDescent="0.2"/>
    <row r="1277" s="40" customFormat="1" ht="12.75" customHeight="1" x14ac:dyDescent="0.2"/>
    <row r="1278" s="40" customFormat="1" ht="12.75" customHeight="1" x14ac:dyDescent="0.2"/>
    <row r="1279" s="40" customFormat="1" ht="12.75" customHeight="1" x14ac:dyDescent="0.2"/>
    <row r="1280" s="40" customFormat="1" ht="12.75" customHeight="1" x14ac:dyDescent="0.2"/>
    <row r="1281" s="40" customFormat="1" ht="12.75" customHeight="1" x14ac:dyDescent="0.2"/>
    <row r="1282" s="40" customFormat="1" ht="12.75" customHeight="1" x14ac:dyDescent="0.2"/>
    <row r="1283" s="40" customFormat="1" ht="12.75" customHeight="1" x14ac:dyDescent="0.2"/>
    <row r="1284" s="40" customFormat="1" ht="12.75" customHeight="1" x14ac:dyDescent="0.2"/>
    <row r="1285" s="40" customFormat="1" ht="12.75" customHeight="1" x14ac:dyDescent="0.2"/>
    <row r="1286" s="40" customFormat="1" ht="12.75" customHeight="1" x14ac:dyDescent="0.2"/>
    <row r="1287" s="40" customFormat="1" ht="12.75" customHeight="1" x14ac:dyDescent="0.2"/>
    <row r="1288" s="40" customFormat="1" ht="12.75" customHeight="1" x14ac:dyDescent="0.2"/>
    <row r="1289" s="40" customFormat="1" ht="12.75" customHeight="1" x14ac:dyDescent="0.2"/>
    <row r="1290" s="40" customFormat="1" ht="12.75" customHeight="1" x14ac:dyDescent="0.2"/>
    <row r="1291" s="40" customFormat="1" ht="12.75" customHeight="1" x14ac:dyDescent="0.2"/>
    <row r="1292" s="40" customFormat="1" ht="12.75" customHeight="1" x14ac:dyDescent="0.2"/>
    <row r="1293" s="40" customFormat="1" ht="12.75" customHeight="1" x14ac:dyDescent="0.2"/>
    <row r="1294" s="40" customFormat="1" ht="12.75" customHeight="1" x14ac:dyDescent="0.2"/>
    <row r="1295" s="40" customFormat="1" ht="12.75" customHeight="1" x14ac:dyDescent="0.2"/>
    <row r="1296" s="40" customFormat="1" ht="12.75" customHeight="1" x14ac:dyDescent="0.2"/>
    <row r="1297" s="40" customFormat="1" ht="12.75" customHeight="1" x14ac:dyDescent="0.2"/>
    <row r="1298" s="40" customFormat="1" ht="12.75" customHeight="1" x14ac:dyDescent="0.2"/>
    <row r="1299" s="40" customFormat="1" ht="12.75" customHeight="1" x14ac:dyDescent="0.2"/>
    <row r="1300" s="40" customFormat="1" ht="12.75" customHeight="1" x14ac:dyDescent="0.2"/>
    <row r="1301" s="40" customFormat="1" ht="12.75" customHeight="1" x14ac:dyDescent="0.2"/>
    <row r="1302" s="40" customFormat="1" ht="12.75" customHeight="1" x14ac:dyDescent="0.2"/>
    <row r="1303" s="40" customFormat="1" ht="12.75" customHeight="1" x14ac:dyDescent="0.2"/>
    <row r="1304" s="40" customFormat="1" ht="12.75" customHeight="1" x14ac:dyDescent="0.2"/>
    <row r="1305" s="40" customFormat="1" ht="12.75" customHeight="1" x14ac:dyDescent="0.2"/>
    <row r="1306" s="40" customFormat="1" ht="12.75" customHeight="1" x14ac:dyDescent="0.2"/>
    <row r="1307" s="40" customFormat="1" ht="12.75" customHeight="1" x14ac:dyDescent="0.2"/>
    <row r="1308" s="40" customFormat="1" ht="12.75" customHeight="1" x14ac:dyDescent="0.2"/>
    <row r="1309" s="40" customFormat="1" ht="12.75" customHeight="1" x14ac:dyDescent="0.2"/>
    <row r="1310" s="40" customFormat="1" ht="12.75" customHeight="1" x14ac:dyDescent="0.2"/>
    <row r="1311" s="40" customFormat="1" ht="12.75" customHeight="1" x14ac:dyDescent="0.2"/>
    <row r="1312" s="40" customFormat="1" ht="12.75" customHeight="1" x14ac:dyDescent="0.2"/>
    <row r="1313" s="40" customFormat="1" ht="12.75" customHeight="1" x14ac:dyDescent="0.2"/>
    <row r="1314" s="40" customFormat="1" ht="12.75" customHeight="1" x14ac:dyDescent="0.2"/>
    <row r="1315" s="40" customFormat="1" ht="12.75" customHeight="1" x14ac:dyDescent="0.2"/>
    <row r="1316" s="40" customFormat="1" ht="12.75" customHeight="1" x14ac:dyDescent="0.2"/>
    <row r="1317" s="40" customFormat="1" ht="12.75" customHeight="1" x14ac:dyDescent="0.2"/>
    <row r="1318" s="40" customFormat="1" ht="12.75" customHeight="1" x14ac:dyDescent="0.2"/>
    <row r="1319" s="40" customFormat="1" ht="12.75" customHeight="1" x14ac:dyDescent="0.2"/>
    <row r="1320" s="40" customFormat="1" ht="12.75" customHeight="1" x14ac:dyDescent="0.2"/>
    <row r="1321" s="40" customFormat="1" ht="12.75" customHeight="1" x14ac:dyDescent="0.2"/>
    <row r="1322" s="40" customFormat="1" ht="12.75" customHeight="1" x14ac:dyDescent="0.2"/>
    <row r="1323" s="40" customFormat="1" ht="12.75" customHeight="1" x14ac:dyDescent="0.2"/>
    <row r="1324" s="40" customFormat="1" ht="12.75" customHeight="1" x14ac:dyDescent="0.2"/>
    <row r="1325" s="40" customFormat="1" ht="12.75" customHeight="1" x14ac:dyDescent="0.2"/>
    <row r="1326" s="40" customFormat="1" ht="12.75" customHeight="1" x14ac:dyDescent="0.2"/>
    <row r="1327" s="40" customFormat="1" ht="12.75" customHeight="1" x14ac:dyDescent="0.2"/>
    <row r="1328" s="40" customFormat="1" ht="12.75" customHeight="1" x14ac:dyDescent="0.2"/>
    <row r="1329" s="40" customFormat="1" ht="12.75" customHeight="1" x14ac:dyDescent="0.2"/>
    <row r="1330" s="40" customFormat="1" ht="12.75" customHeight="1" x14ac:dyDescent="0.2"/>
    <row r="1331" s="40" customFormat="1" ht="12.75" customHeight="1" x14ac:dyDescent="0.2"/>
    <row r="1332" s="40" customFormat="1" ht="12.75" customHeight="1" x14ac:dyDescent="0.2"/>
    <row r="1333" s="40" customFormat="1" ht="12.75" customHeight="1" x14ac:dyDescent="0.2"/>
    <row r="1334" s="40" customFormat="1" ht="12.75" customHeight="1" x14ac:dyDescent="0.2"/>
    <row r="1335" s="40" customFormat="1" ht="12.75" customHeight="1" x14ac:dyDescent="0.2"/>
    <row r="1336" s="40" customFormat="1" ht="12.75" customHeight="1" x14ac:dyDescent="0.2"/>
    <row r="1337" s="40" customFormat="1" ht="12.75" customHeight="1" x14ac:dyDescent="0.2"/>
    <row r="1338" s="40" customFormat="1" ht="12.75" customHeight="1" x14ac:dyDescent="0.2"/>
    <row r="1339" s="40" customFormat="1" ht="12.75" customHeight="1" x14ac:dyDescent="0.2"/>
    <row r="1340" s="40" customFormat="1" ht="12.75" customHeight="1" x14ac:dyDescent="0.2"/>
    <row r="1341" s="40" customFormat="1" ht="12.75" customHeight="1" x14ac:dyDescent="0.2"/>
    <row r="1342" s="40" customFormat="1" ht="12.75" customHeight="1" x14ac:dyDescent="0.2"/>
    <row r="1343" s="40" customFormat="1" ht="12.75" customHeight="1" x14ac:dyDescent="0.2"/>
    <row r="1344" s="40" customFormat="1" ht="12.75" customHeight="1" x14ac:dyDescent="0.2"/>
    <row r="1345" s="40" customFormat="1" ht="12.75" customHeight="1" x14ac:dyDescent="0.2"/>
    <row r="1346" s="40" customFormat="1" ht="12.75" customHeight="1" x14ac:dyDescent="0.2"/>
    <row r="1347" s="40" customFormat="1" ht="12.75" customHeight="1" x14ac:dyDescent="0.2"/>
    <row r="1348" s="40" customFormat="1" ht="12.75" customHeight="1" x14ac:dyDescent="0.2"/>
    <row r="1349" s="40" customFormat="1" ht="12.75" customHeight="1" x14ac:dyDescent="0.2"/>
    <row r="1350" s="40" customFormat="1" ht="12.75" customHeight="1" x14ac:dyDescent="0.2"/>
    <row r="1351" s="40" customFormat="1" ht="12.75" customHeight="1" x14ac:dyDescent="0.2"/>
    <row r="1352" s="40" customFormat="1" ht="12.75" customHeight="1" x14ac:dyDescent="0.2"/>
    <row r="1353" s="40" customFormat="1" ht="12.75" customHeight="1" x14ac:dyDescent="0.2"/>
    <row r="1354" s="40" customFormat="1" ht="12.75" customHeight="1" x14ac:dyDescent="0.2"/>
    <row r="1355" s="40" customFormat="1" ht="12.75" customHeight="1" x14ac:dyDescent="0.2"/>
    <row r="1356" s="40" customFormat="1" ht="12.75" customHeight="1" x14ac:dyDescent="0.2"/>
    <row r="1357" s="40" customFormat="1" ht="12.75" customHeight="1" x14ac:dyDescent="0.2"/>
    <row r="1358" s="40" customFormat="1" ht="12.75" customHeight="1" x14ac:dyDescent="0.2"/>
    <row r="1359" s="40" customFormat="1" ht="12.75" customHeight="1" x14ac:dyDescent="0.2"/>
    <row r="1360" s="40" customFormat="1" ht="12.75" customHeight="1" x14ac:dyDescent="0.2"/>
    <row r="1361" s="40" customFormat="1" ht="12.75" customHeight="1" x14ac:dyDescent="0.2"/>
    <row r="1362" s="40" customFormat="1" ht="12.75" customHeight="1" x14ac:dyDescent="0.2"/>
    <row r="1363" s="40" customFormat="1" ht="12.75" customHeight="1" x14ac:dyDescent="0.2"/>
    <row r="1364" s="40" customFormat="1" ht="12.75" customHeight="1" x14ac:dyDescent="0.2"/>
    <row r="1365" s="40" customFormat="1" ht="12.75" customHeight="1" x14ac:dyDescent="0.2"/>
    <row r="1366" s="40" customFormat="1" ht="12.75" customHeight="1" x14ac:dyDescent="0.2"/>
    <row r="1367" s="40" customFormat="1" ht="12.75" customHeight="1" x14ac:dyDescent="0.2"/>
    <row r="1368" s="40" customFormat="1" ht="12.75" customHeight="1" x14ac:dyDescent="0.2"/>
    <row r="1369" s="40" customFormat="1" ht="12.75" customHeight="1" x14ac:dyDescent="0.2"/>
    <row r="1370" s="40" customFormat="1" ht="12.75" customHeight="1" x14ac:dyDescent="0.2"/>
    <row r="1371" s="40" customFormat="1" ht="12.75" customHeight="1" x14ac:dyDescent="0.2"/>
    <row r="1372" s="40" customFormat="1" ht="12.75" customHeight="1" x14ac:dyDescent="0.2"/>
    <row r="1373" s="40" customFormat="1" ht="12.75" customHeight="1" x14ac:dyDescent="0.2"/>
    <row r="1374" s="40" customFormat="1" ht="12.75" customHeight="1" x14ac:dyDescent="0.2"/>
    <row r="1375" s="40" customFormat="1" ht="12.75" customHeight="1" x14ac:dyDescent="0.2"/>
    <row r="1376" s="40" customFormat="1" ht="12.75" customHeight="1" x14ac:dyDescent="0.2"/>
    <row r="1377" s="40" customFormat="1" ht="12.75" customHeight="1" x14ac:dyDescent="0.2"/>
    <row r="1378" s="40" customFormat="1" ht="12.75" customHeight="1" x14ac:dyDescent="0.2"/>
    <row r="1379" s="40" customFormat="1" ht="12.75" customHeight="1" x14ac:dyDescent="0.2"/>
    <row r="1380" s="40" customFormat="1" ht="12.75" customHeight="1" x14ac:dyDescent="0.2"/>
    <row r="1381" s="40" customFormat="1" ht="12.75" customHeight="1" x14ac:dyDescent="0.2"/>
    <row r="1382" s="40" customFormat="1" ht="12.75" customHeight="1" x14ac:dyDescent="0.2"/>
    <row r="1383" s="40" customFormat="1" ht="12.75" customHeight="1" x14ac:dyDescent="0.2"/>
    <row r="1384" s="40" customFormat="1" ht="12.75" customHeight="1" x14ac:dyDescent="0.2"/>
    <row r="1385" s="40" customFormat="1" ht="12.75" customHeight="1" x14ac:dyDescent="0.2"/>
    <row r="1386" s="40" customFormat="1" ht="12.75" customHeight="1" x14ac:dyDescent="0.2"/>
    <row r="1387" s="40" customFormat="1" ht="12.75" customHeight="1" x14ac:dyDescent="0.2"/>
    <row r="1388" s="40" customFormat="1" ht="12.75" customHeight="1" x14ac:dyDescent="0.2"/>
    <row r="1389" s="40" customFormat="1" ht="12.75" customHeight="1" x14ac:dyDescent="0.2"/>
    <row r="1390" s="40" customFormat="1" ht="12.75" customHeight="1" x14ac:dyDescent="0.2"/>
    <row r="1391" s="40" customFormat="1" ht="12.75" customHeight="1" x14ac:dyDescent="0.2"/>
    <row r="1392" s="40" customFormat="1" ht="12.75" customHeight="1" x14ac:dyDescent="0.2"/>
    <row r="1393" s="40" customFormat="1" ht="12.75" customHeight="1" x14ac:dyDescent="0.2"/>
    <row r="1394" s="40" customFormat="1" ht="12.75" customHeight="1" x14ac:dyDescent="0.2"/>
    <row r="1395" s="40" customFormat="1" ht="12.75" customHeight="1" x14ac:dyDescent="0.2"/>
    <row r="1396" s="40" customFormat="1" ht="12.75" customHeight="1" x14ac:dyDescent="0.2"/>
    <row r="1397" s="40" customFormat="1" ht="12.75" customHeight="1" x14ac:dyDescent="0.2"/>
    <row r="1398" s="40" customFormat="1" ht="12.75" customHeight="1" x14ac:dyDescent="0.2"/>
    <row r="1399" s="40" customFormat="1" ht="12.75" customHeight="1" x14ac:dyDescent="0.2"/>
    <row r="1400" s="40" customFormat="1" ht="12.75" customHeight="1" x14ac:dyDescent="0.2"/>
    <row r="1401" s="40" customFormat="1" ht="12.75" customHeight="1" x14ac:dyDescent="0.2"/>
    <row r="1402" s="40" customFormat="1" ht="12.75" customHeight="1" x14ac:dyDescent="0.2"/>
    <row r="1403" s="40" customFormat="1" ht="12.75" customHeight="1" x14ac:dyDescent="0.2"/>
    <row r="1404" s="40" customFormat="1" ht="12.75" customHeight="1" x14ac:dyDescent="0.2"/>
    <row r="1405" s="40" customFormat="1" ht="12.75" customHeight="1" x14ac:dyDescent="0.2"/>
    <row r="1406" s="40" customFormat="1" ht="12.75" customHeight="1" x14ac:dyDescent="0.2"/>
    <row r="1407" s="40" customFormat="1" ht="12.75" customHeight="1" x14ac:dyDescent="0.2"/>
    <row r="1408" s="40" customFormat="1" ht="12.75" customHeight="1" x14ac:dyDescent="0.2"/>
    <row r="1409" s="40" customFormat="1" ht="12.75" customHeight="1" x14ac:dyDescent="0.2"/>
    <row r="1410" s="40" customFormat="1" ht="12.75" customHeight="1" x14ac:dyDescent="0.2"/>
    <row r="1411" s="40" customFormat="1" ht="12.75" customHeight="1" x14ac:dyDescent="0.2"/>
    <row r="1412" s="40" customFormat="1" ht="12.75" customHeight="1" x14ac:dyDescent="0.2"/>
    <row r="1413" s="40" customFormat="1" ht="12.75" customHeight="1" x14ac:dyDescent="0.2"/>
    <row r="1414" s="40" customFormat="1" ht="12.75" customHeight="1" x14ac:dyDescent="0.2"/>
    <row r="1415" s="40" customFormat="1" ht="12.75" customHeight="1" x14ac:dyDescent="0.2"/>
    <row r="1416" s="40" customFormat="1" ht="12.75" customHeight="1" x14ac:dyDescent="0.2"/>
    <row r="1417" s="40" customFormat="1" ht="12.75" customHeight="1" x14ac:dyDescent="0.2"/>
    <row r="1418" s="40" customFormat="1" ht="12.75" customHeight="1" x14ac:dyDescent="0.2"/>
    <row r="1419" s="40" customFormat="1" ht="12.75" customHeight="1" x14ac:dyDescent="0.2"/>
    <row r="1420" s="40" customFormat="1" ht="12.75" customHeight="1" x14ac:dyDescent="0.2"/>
    <row r="1421" s="40" customFormat="1" ht="12.75" customHeight="1" x14ac:dyDescent="0.2"/>
    <row r="1422" s="40" customFormat="1" ht="12.75" customHeight="1" x14ac:dyDescent="0.2"/>
    <row r="1423" s="40" customFormat="1" ht="12.75" customHeight="1" x14ac:dyDescent="0.2"/>
    <row r="1424" s="40" customFormat="1" ht="12.75" customHeight="1" x14ac:dyDescent="0.2"/>
    <row r="1425" s="40" customFormat="1" ht="12.75" customHeight="1" x14ac:dyDescent="0.2"/>
    <row r="1426" s="40" customFormat="1" ht="12.75" customHeight="1" x14ac:dyDescent="0.2"/>
    <row r="1427" s="40" customFormat="1" ht="12.75" customHeight="1" x14ac:dyDescent="0.2"/>
    <row r="1428" s="40" customFormat="1" ht="12.75" customHeight="1" x14ac:dyDescent="0.2"/>
    <row r="1429" s="40" customFormat="1" ht="12.75" customHeight="1" x14ac:dyDescent="0.2"/>
    <row r="1430" s="40" customFormat="1" ht="12.75" customHeight="1" x14ac:dyDescent="0.2"/>
    <row r="1431" s="40" customFormat="1" ht="12.75" customHeight="1" x14ac:dyDescent="0.2"/>
    <row r="1432" s="40" customFormat="1" ht="12.75" customHeight="1" x14ac:dyDescent="0.2"/>
    <row r="1433" s="40" customFormat="1" ht="12.75" customHeight="1" x14ac:dyDescent="0.2"/>
    <row r="1434" s="40" customFormat="1" ht="12.75" customHeight="1" x14ac:dyDescent="0.2"/>
    <row r="1435" s="40" customFormat="1" ht="12.75" customHeight="1" x14ac:dyDescent="0.2"/>
    <row r="1436" s="40" customFormat="1" ht="12.75" customHeight="1" x14ac:dyDescent="0.2"/>
    <row r="1437" s="40" customFormat="1" ht="12.75" customHeight="1" x14ac:dyDescent="0.2"/>
    <row r="1438" s="40" customFormat="1" ht="12.75" customHeight="1" x14ac:dyDescent="0.2"/>
    <row r="1439" s="40" customFormat="1" ht="12.75" customHeight="1" x14ac:dyDescent="0.2"/>
    <row r="1440" s="40" customFormat="1" ht="12.75" customHeight="1" x14ac:dyDescent="0.2"/>
    <row r="1441" s="40" customFormat="1" ht="12.75" customHeight="1" x14ac:dyDescent="0.2"/>
    <row r="1442" s="40" customFormat="1" ht="12.75" customHeight="1" x14ac:dyDescent="0.2"/>
    <row r="1443" s="40" customFormat="1" ht="12.75" customHeight="1" x14ac:dyDescent="0.2"/>
    <row r="1444" s="40" customFormat="1" ht="12.75" customHeight="1" x14ac:dyDescent="0.2"/>
    <row r="1445" s="40" customFormat="1" ht="12.75" customHeight="1" x14ac:dyDescent="0.2"/>
    <row r="1446" s="40" customFormat="1" ht="12.75" customHeight="1" x14ac:dyDescent="0.2"/>
    <row r="1447" s="40" customFormat="1" ht="12.75" customHeight="1" x14ac:dyDescent="0.2"/>
    <row r="1448" s="40" customFormat="1" ht="12.75" customHeight="1" x14ac:dyDescent="0.2"/>
    <row r="1449" s="40" customFormat="1" ht="12.75" customHeight="1" x14ac:dyDescent="0.2"/>
    <row r="1450" s="40" customFormat="1" ht="12.75" customHeight="1" x14ac:dyDescent="0.2"/>
    <row r="1451" s="40" customFormat="1" ht="12.75" customHeight="1" x14ac:dyDescent="0.2"/>
    <row r="1452" s="40" customFormat="1" ht="12.75" customHeight="1" x14ac:dyDescent="0.2"/>
    <row r="1453" s="40" customFormat="1" ht="12.75" customHeight="1" x14ac:dyDescent="0.2"/>
    <row r="1454" s="40" customFormat="1" ht="12.75" customHeight="1" x14ac:dyDescent="0.2"/>
    <row r="1455" s="40" customFormat="1" ht="12.75" customHeight="1" x14ac:dyDescent="0.2"/>
    <row r="1456" s="40" customFormat="1" ht="12.75" customHeight="1" x14ac:dyDescent="0.2"/>
    <row r="1457" s="40" customFormat="1" ht="12.75" customHeight="1" x14ac:dyDescent="0.2"/>
    <row r="1458" s="40" customFormat="1" ht="12.75" customHeight="1" x14ac:dyDescent="0.2"/>
    <row r="1459" s="40" customFormat="1" ht="12.75" customHeight="1" x14ac:dyDescent="0.2"/>
    <row r="1460" s="40" customFormat="1" ht="12.75" customHeight="1" x14ac:dyDescent="0.2"/>
    <row r="1461" s="40" customFormat="1" ht="12.75" customHeight="1" x14ac:dyDescent="0.2"/>
    <row r="1462" s="40" customFormat="1" ht="12.75" customHeight="1" x14ac:dyDescent="0.2"/>
    <row r="1463" s="40" customFormat="1" ht="12.75" customHeight="1" x14ac:dyDescent="0.2"/>
    <row r="1464" s="40" customFormat="1" ht="12.75" customHeight="1" x14ac:dyDescent="0.2"/>
    <row r="1465" s="40" customFormat="1" ht="12.75" customHeight="1" x14ac:dyDescent="0.2"/>
    <row r="1466" s="40" customFormat="1" ht="12.75" customHeight="1" x14ac:dyDescent="0.2"/>
    <row r="1467" s="40" customFormat="1" ht="12.75" customHeight="1" x14ac:dyDescent="0.2"/>
    <row r="1468" s="40" customFormat="1" ht="12.75" customHeight="1" x14ac:dyDescent="0.2"/>
    <row r="1469" s="40" customFormat="1" ht="12.75" customHeight="1" x14ac:dyDescent="0.2"/>
    <row r="1470" s="40" customFormat="1" ht="12.75" customHeight="1" x14ac:dyDescent="0.2"/>
    <row r="1471" s="40" customFormat="1" ht="12.75" customHeight="1" x14ac:dyDescent="0.2"/>
    <row r="1472" s="40" customFormat="1" ht="12.75" customHeight="1" x14ac:dyDescent="0.2"/>
    <row r="1473" s="40" customFormat="1" ht="12.75" customHeight="1" x14ac:dyDescent="0.2"/>
    <row r="1474" s="40" customFormat="1" ht="12.75" customHeight="1" x14ac:dyDescent="0.2"/>
    <row r="1475" s="40" customFormat="1" ht="12.75" customHeight="1" x14ac:dyDescent="0.2"/>
    <row r="1476" s="40" customFormat="1" ht="12.75" customHeight="1" x14ac:dyDescent="0.2"/>
    <row r="1477" s="40" customFormat="1" ht="12.75" customHeight="1" x14ac:dyDescent="0.2"/>
    <row r="1478" s="40" customFormat="1" ht="12.75" customHeight="1" x14ac:dyDescent="0.2"/>
    <row r="1479" s="40" customFormat="1" ht="12.75" customHeight="1" x14ac:dyDescent="0.2"/>
    <row r="1480" s="40" customFormat="1" ht="12.75" customHeight="1" x14ac:dyDescent="0.2"/>
    <row r="1481" s="40" customFormat="1" ht="12.75" customHeight="1" x14ac:dyDescent="0.2"/>
    <row r="1482" s="40" customFormat="1" ht="12.75" customHeight="1" x14ac:dyDescent="0.2"/>
    <row r="1483" s="40" customFormat="1" ht="12.75" customHeight="1" x14ac:dyDescent="0.2"/>
    <row r="1484" s="40" customFormat="1" ht="12.75" customHeight="1" x14ac:dyDescent="0.2"/>
    <row r="1485" s="40" customFormat="1" ht="12.75" customHeight="1" x14ac:dyDescent="0.2"/>
    <row r="1486" s="40" customFormat="1" ht="12.75" customHeight="1" x14ac:dyDescent="0.2"/>
    <row r="1487" s="40" customFormat="1" ht="12.75" customHeight="1" x14ac:dyDescent="0.2"/>
    <row r="1488" s="40" customFormat="1" ht="12.75" customHeight="1" x14ac:dyDescent="0.2"/>
    <row r="1489" s="40" customFormat="1" ht="12.75" customHeight="1" x14ac:dyDescent="0.2"/>
    <row r="1490" s="40" customFormat="1" ht="12.75" customHeight="1" x14ac:dyDescent="0.2"/>
    <row r="1491" s="40" customFormat="1" ht="12.75" customHeight="1" x14ac:dyDescent="0.2"/>
    <row r="1492" s="40" customFormat="1" ht="12.75" customHeight="1" x14ac:dyDescent="0.2"/>
    <row r="1493" s="40" customFormat="1" ht="12.75" customHeight="1" x14ac:dyDescent="0.2"/>
    <row r="1494" s="40" customFormat="1" ht="12.75" customHeight="1" x14ac:dyDescent="0.2"/>
    <row r="1495" s="40" customFormat="1" ht="12.75" customHeight="1" x14ac:dyDescent="0.2"/>
    <row r="1496" s="40" customFormat="1" ht="12.75" customHeight="1" x14ac:dyDescent="0.2"/>
    <row r="1497" s="40" customFormat="1" ht="12.75" customHeight="1" x14ac:dyDescent="0.2"/>
    <row r="1498" s="40" customFormat="1" ht="12.75" customHeight="1" x14ac:dyDescent="0.2"/>
    <row r="1499" s="40" customFormat="1" ht="12.75" customHeight="1" x14ac:dyDescent="0.2"/>
    <row r="1500" s="40" customFormat="1" ht="12.75" customHeight="1" x14ac:dyDescent="0.2"/>
    <row r="1501" s="40" customFormat="1" ht="12.75" customHeight="1" x14ac:dyDescent="0.2"/>
    <row r="1502" s="40" customFormat="1" ht="12.75" customHeight="1" x14ac:dyDescent="0.2"/>
    <row r="1503" s="40" customFormat="1" ht="12.75" customHeight="1" x14ac:dyDescent="0.2"/>
    <row r="1504" s="40" customFormat="1" ht="12.75" customHeight="1" x14ac:dyDescent="0.2"/>
    <row r="1505" s="40" customFormat="1" ht="12.75" customHeight="1" x14ac:dyDescent="0.2"/>
    <row r="1506" s="40" customFormat="1" ht="12.75" customHeight="1" x14ac:dyDescent="0.2"/>
    <row r="1507" s="40" customFormat="1" ht="12.75" customHeight="1" x14ac:dyDescent="0.2"/>
    <row r="1508" s="40" customFormat="1" ht="12.75" customHeight="1" x14ac:dyDescent="0.2"/>
    <row r="1509" s="40" customFormat="1" ht="12.75" customHeight="1" x14ac:dyDescent="0.2"/>
    <row r="1510" s="40" customFormat="1" ht="12.75" customHeight="1" x14ac:dyDescent="0.2"/>
    <row r="1511" s="40" customFormat="1" ht="12.75" customHeight="1" x14ac:dyDescent="0.2"/>
    <row r="1512" s="40" customFormat="1" ht="12.75" customHeight="1" x14ac:dyDescent="0.2"/>
    <row r="1513" s="40" customFormat="1" ht="12.75" customHeight="1" x14ac:dyDescent="0.2"/>
    <row r="1514" s="40" customFormat="1" ht="12.75" customHeight="1" x14ac:dyDescent="0.2"/>
    <row r="1515" s="40" customFormat="1" ht="12.75" customHeight="1" x14ac:dyDescent="0.2"/>
    <row r="1516" s="40" customFormat="1" ht="12.75" customHeight="1" x14ac:dyDescent="0.2"/>
    <row r="1517" s="40" customFormat="1" ht="12.75" customHeight="1" x14ac:dyDescent="0.2"/>
    <row r="1518" s="40" customFormat="1" ht="12.75" customHeight="1" x14ac:dyDescent="0.2"/>
    <row r="1519" s="40" customFormat="1" ht="12.75" customHeight="1" x14ac:dyDescent="0.2"/>
    <row r="1520" s="40" customFormat="1" ht="12.75" customHeight="1" x14ac:dyDescent="0.2"/>
    <row r="1521" s="40" customFormat="1" ht="12.75" customHeight="1" x14ac:dyDescent="0.2"/>
    <row r="1522" s="40" customFormat="1" ht="12.75" customHeight="1" x14ac:dyDescent="0.2"/>
    <row r="1523" s="40" customFormat="1" ht="12.75" customHeight="1" x14ac:dyDescent="0.2"/>
    <row r="1524" s="40" customFormat="1" ht="12.75" customHeight="1" x14ac:dyDescent="0.2"/>
    <row r="1525" s="40" customFormat="1" ht="12.75" customHeight="1" x14ac:dyDescent="0.2"/>
    <row r="1526" s="40" customFormat="1" ht="12.75" customHeight="1" x14ac:dyDescent="0.2"/>
    <row r="1527" s="40" customFormat="1" ht="12.75" customHeight="1" x14ac:dyDescent="0.2"/>
    <row r="1528" s="40" customFormat="1" ht="12.75" customHeight="1" x14ac:dyDescent="0.2"/>
    <row r="1529" s="40" customFormat="1" ht="12.75" customHeight="1" x14ac:dyDescent="0.2"/>
    <row r="1530" s="40" customFormat="1" ht="12.75" customHeight="1" x14ac:dyDescent="0.2"/>
    <row r="1531" s="40" customFormat="1" ht="12.75" customHeight="1" x14ac:dyDescent="0.2"/>
    <row r="1532" s="40" customFormat="1" ht="12.75" customHeight="1" x14ac:dyDescent="0.2"/>
    <row r="1533" s="40" customFormat="1" ht="12.75" customHeight="1" x14ac:dyDescent="0.2"/>
    <row r="1534" s="40" customFormat="1" ht="12.75" customHeight="1" x14ac:dyDescent="0.2"/>
    <row r="1535" s="40" customFormat="1" ht="12.75" customHeight="1" x14ac:dyDescent="0.2"/>
    <row r="1536" s="40" customFormat="1" ht="12.75" customHeight="1" x14ac:dyDescent="0.2"/>
    <row r="1537" s="40" customFormat="1" ht="12.75" customHeight="1" x14ac:dyDescent="0.2"/>
    <row r="1538" s="40" customFormat="1" ht="12.75" customHeight="1" x14ac:dyDescent="0.2"/>
    <row r="1539" s="40" customFormat="1" ht="12.75" customHeight="1" x14ac:dyDescent="0.2"/>
    <row r="1540" s="40" customFormat="1" ht="12.75" customHeight="1" x14ac:dyDescent="0.2"/>
    <row r="1541" s="40" customFormat="1" ht="12.75" customHeight="1" x14ac:dyDescent="0.2"/>
    <row r="1542" s="40" customFormat="1" ht="12.75" customHeight="1" x14ac:dyDescent="0.2"/>
    <row r="1543" s="40" customFormat="1" ht="12.75" customHeight="1" x14ac:dyDescent="0.2"/>
    <row r="1544" s="40" customFormat="1" ht="12.75" customHeight="1" x14ac:dyDescent="0.2"/>
    <row r="1545" s="40" customFormat="1" ht="12.75" customHeight="1" x14ac:dyDescent="0.2"/>
    <row r="1546" s="40" customFormat="1" ht="12.75" customHeight="1" x14ac:dyDescent="0.2"/>
    <row r="1547" s="40" customFormat="1" ht="12.75" customHeight="1" x14ac:dyDescent="0.2"/>
    <row r="1548" s="40" customFormat="1" ht="12.75" customHeight="1" x14ac:dyDescent="0.2"/>
    <row r="1549" s="40" customFormat="1" ht="12.75" customHeight="1" x14ac:dyDescent="0.2"/>
    <row r="1550" s="40" customFormat="1" ht="12.75" customHeight="1" x14ac:dyDescent="0.2"/>
    <row r="1551" s="40" customFormat="1" ht="12.75" customHeight="1" x14ac:dyDescent="0.2"/>
    <row r="1552" s="40" customFormat="1" ht="12.75" customHeight="1" x14ac:dyDescent="0.2"/>
    <row r="1553" s="40" customFormat="1" ht="12.75" customHeight="1" x14ac:dyDescent="0.2"/>
    <row r="1554" s="40" customFormat="1" ht="12.75" customHeight="1" x14ac:dyDescent="0.2"/>
    <row r="1555" s="40" customFormat="1" ht="12.75" customHeight="1" x14ac:dyDescent="0.2"/>
    <row r="1556" s="40" customFormat="1" ht="12.75" customHeight="1" x14ac:dyDescent="0.2"/>
    <row r="1557" s="40" customFormat="1" ht="12.75" customHeight="1" x14ac:dyDescent="0.2"/>
    <row r="1558" s="40" customFormat="1" ht="12.75" customHeight="1" x14ac:dyDescent="0.2"/>
    <row r="1559" s="40" customFormat="1" ht="12.75" customHeight="1" x14ac:dyDescent="0.2"/>
    <row r="1560" s="40" customFormat="1" ht="12.75" customHeight="1" x14ac:dyDescent="0.2"/>
    <row r="1561" s="40" customFormat="1" ht="12.75" customHeight="1" x14ac:dyDescent="0.2"/>
    <row r="1562" s="40" customFormat="1" ht="12.75" customHeight="1" x14ac:dyDescent="0.2"/>
    <row r="1563" s="40" customFormat="1" ht="12.75" customHeight="1" x14ac:dyDescent="0.2"/>
    <row r="1564" s="40" customFormat="1" ht="12.75" customHeight="1" x14ac:dyDescent="0.2"/>
    <row r="1565" s="40" customFormat="1" ht="12.75" customHeight="1" x14ac:dyDescent="0.2"/>
    <row r="1566" s="40" customFormat="1" ht="12.75" customHeight="1" x14ac:dyDescent="0.2"/>
    <row r="1567" s="40" customFormat="1" ht="12.75" customHeight="1" x14ac:dyDescent="0.2"/>
    <row r="1568" s="40" customFormat="1" ht="12.75" customHeight="1" x14ac:dyDescent="0.2"/>
    <row r="1569" s="40" customFormat="1" ht="12.75" customHeight="1" x14ac:dyDescent="0.2"/>
    <row r="1570" s="40" customFormat="1" ht="12.75" customHeight="1" x14ac:dyDescent="0.2"/>
    <row r="1571" s="40" customFormat="1" ht="12.75" customHeight="1" x14ac:dyDescent="0.2"/>
    <row r="1572" s="40" customFormat="1" ht="12.75" customHeight="1" x14ac:dyDescent="0.2"/>
    <row r="1573" s="40" customFormat="1" ht="12.75" customHeight="1" x14ac:dyDescent="0.2"/>
    <row r="1574" s="40" customFormat="1" ht="12.75" customHeight="1" x14ac:dyDescent="0.2"/>
    <row r="1575" s="40" customFormat="1" ht="12.75" customHeight="1" x14ac:dyDescent="0.2"/>
    <row r="1576" s="40" customFormat="1" ht="12.75" customHeight="1" x14ac:dyDescent="0.2"/>
    <row r="1577" s="40" customFormat="1" ht="12.75" customHeight="1" x14ac:dyDescent="0.2"/>
    <row r="1578" s="40" customFormat="1" ht="12.75" customHeight="1" x14ac:dyDescent="0.2"/>
    <row r="1579" s="40" customFormat="1" ht="12.75" customHeight="1" x14ac:dyDescent="0.2"/>
    <row r="1580" s="40" customFormat="1" ht="12.75" customHeight="1" x14ac:dyDescent="0.2"/>
    <row r="1581" s="40" customFormat="1" ht="12.75" customHeight="1" x14ac:dyDescent="0.2"/>
    <row r="1582" s="40" customFormat="1" ht="12.75" customHeight="1" x14ac:dyDescent="0.2"/>
    <row r="1583" s="40" customFormat="1" ht="12.75" customHeight="1" x14ac:dyDescent="0.2"/>
    <row r="1584" s="40" customFormat="1" ht="12.75" customHeight="1" x14ac:dyDescent="0.2"/>
    <row r="1585" s="40" customFormat="1" ht="12.75" customHeight="1" x14ac:dyDescent="0.2"/>
    <row r="1586" s="40" customFormat="1" ht="12.75" customHeight="1" x14ac:dyDescent="0.2"/>
    <row r="1587" s="40" customFormat="1" ht="12.75" customHeight="1" x14ac:dyDescent="0.2"/>
    <row r="1588" s="40" customFormat="1" ht="12.75" customHeight="1" x14ac:dyDescent="0.2"/>
    <row r="1589" s="40" customFormat="1" ht="12.75" customHeight="1" x14ac:dyDescent="0.2"/>
    <row r="1590" s="40" customFormat="1" ht="12.75" customHeight="1" x14ac:dyDescent="0.2"/>
    <row r="1591" s="40" customFormat="1" ht="12.75" customHeight="1" x14ac:dyDescent="0.2"/>
    <row r="1592" s="40" customFormat="1" ht="12.75" customHeight="1" x14ac:dyDescent="0.2"/>
    <row r="1593" s="40" customFormat="1" ht="12.75" customHeight="1" x14ac:dyDescent="0.2"/>
    <row r="1594" s="40" customFormat="1" ht="12.75" customHeight="1" x14ac:dyDescent="0.2"/>
    <row r="1595" s="40" customFormat="1" ht="12.75" customHeight="1" x14ac:dyDescent="0.2"/>
    <row r="1596" s="40" customFormat="1" ht="12.75" customHeight="1" x14ac:dyDescent="0.2"/>
    <row r="1597" s="40" customFormat="1" ht="12.75" customHeight="1" x14ac:dyDescent="0.2"/>
    <row r="1598" s="40" customFormat="1" ht="12.75" customHeight="1" x14ac:dyDescent="0.2"/>
    <row r="1599" s="40" customFormat="1" ht="12.75" customHeight="1" x14ac:dyDescent="0.2"/>
    <row r="1600" s="40" customFormat="1" ht="12.75" customHeight="1" x14ac:dyDescent="0.2"/>
    <row r="1601" s="40" customFormat="1" ht="12.75" customHeight="1" x14ac:dyDescent="0.2"/>
    <row r="1602" s="40" customFormat="1" ht="12.75" customHeight="1" x14ac:dyDescent="0.2"/>
    <row r="1603" s="40" customFormat="1" ht="12.75" customHeight="1" x14ac:dyDescent="0.2"/>
    <row r="1604" s="40" customFormat="1" ht="12.75" customHeight="1" x14ac:dyDescent="0.2"/>
    <row r="1605" s="40" customFormat="1" ht="12.75" customHeight="1" x14ac:dyDescent="0.2"/>
    <row r="1606" s="40" customFormat="1" ht="12.75" customHeight="1" x14ac:dyDescent="0.2"/>
    <row r="1607" s="40" customFormat="1" ht="12.75" customHeight="1" x14ac:dyDescent="0.2"/>
    <row r="1608" s="40" customFormat="1" ht="12.75" customHeight="1" x14ac:dyDescent="0.2"/>
    <row r="1609" s="40" customFormat="1" ht="12.75" customHeight="1" x14ac:dyDescent="0.2"/>
    <row r="1610" s="40" customFormat="1" ht="12.75" customHeight="1" x14ac:dyDescent="0.2"/>
    <row r="1611" s="40" customFormat="1" ht="12.75" customHeight="1" x14ac:dyDescent="0.2"/>
    <row r="1612" s="40" customFormat="1" ht="12.75" customHeight="1" x14ac:dyDescent="0.2"/>
    <row r="1613" s="40" customFormat="1" ht="12.75" customHeight="1" x14ac:dyDescent="0.2"/>
    <row r="1614" s="40" customFormat="1" ht="12.75" customHeight="1" x14ac:dyDescent="0.2"/>
    <row r="1615" s="40" customFormat="1" ht="12.75" customHeight="1" x14ac:dyDescent="0.2"/>
    <row r="1616" s="40" customFormat="1" ht="12.75" customHeight="1" x14ac:dyDescent="0.2"/>
    <row r="1617" s="40" customFormat="1" ht="12.75" customHeight="1" x14ac:dyDescent="0.2"/>
    <row r="1618" s="40" customFormat="1" ht="12.75" customHeight="1" x14ac:dyDescent="0.2"/>
    <row r="1619" s="40" customFormat="1" ht="12.75" customHeight="1" x14ac:dyDescent="0.2"/>
    <row r="1620" s="40" customFormat="1" ht="12.75" customHeight="1" x14ac:dyDescent="0.2"/>
    <row r="1621" s="40" customFormat="1" ht="12.75" customHeight="1" x14ac:dyDescent="0.2"/>
    <row r="1622" s="40" customFormat="1" ht="12.75" customHeight="1" x14ac:dyDescent="0.2"/>
    <row r="1623" s="40" customFormat="1" ht="12.75" customHeight="1" x14ac:dyDescent="0.2"/>
    <row r="1624" s="40" customFormat="1" ht="12.75" customHeight="1" x14ac:dyDescent="0.2"/>
    <row r="1625" s="40" customFormat="1" ht="12.75" customHeight="1" x14ac:dyDescent="0.2"/>
    <row r="1626" s="40" customFormat="1" ht="12.75" customHeight="1" x14ac:dyDescent="0.2"/>
    <row r="1627" s="40" customFormat="1" ht="12.75" customHeight="1" x14ac:dyDescent="0.2"/>
    <row r="1628" s="40" customFormat="1" ht="12.75" customHeight="1" x14ac:dyDescent="0.2"/>
    <row r="1629" s="40" customFormat="1" ht="12.75" customHeight="1" x14ac:dyDescent="0.2"/>
    <row r="1630" s="40" customFormat="1" ht="12.75" customHeight="1" x14ac:dyDescent="0.2"/>
    <row r="1631" s="40" customFormat="1" ht="12.75" customHeight="1" x14ac:dyDescent="0.2"/>
    <row r="1632" s="40" customFormat="1" ht="12.75" customHeight="1" x14ac:dyDescent="0.2"/>
    <row r="1633" s="40" customFormat="1" ht="12.75" customHeight="1" x14ac:dyDescent="0.2"/>
    <row r="1634" s="40" customFormat="1" ht="12.75" customHeight="1" x14ac:dyDescent="0.2"/>
    <row r="1635" s="40" customFormat="1" ht="12.75" customHeight="1" x14ac:dyDescent="0.2"/>
    <row r="1636" s="40" customFormat="1" ht="12.75" customHeight="1" x14ac:dyDescent="0.2"/>
    <row r="1637" s="40" customFormat="1" ht="12.75" customHeight="1" x14ac:dyDescent="0.2"/>
    <row r="1638" s="40" customFormat="1" ht="12.75" customHeight="1" x14ac:dyDescent="0.2"/>
    <row r="1639" s="40" customFormat="1" ht="12.75" customHeight="1" x14ac:dyDescent="0.2"/>
    <row r="1640" s="40" customFormat="1" ht="12.75" customHeight="1" x14ac:dyDescent="0.2"/>
    <row r="1641" s="40" customFormat="1" ht="12.75" customHeight="1" x14ac:dyDescent="0.2"/>
    <row r="1642" s="40" customFormat="1" ht="12.75" customHeight="1" x14ac:dyDescent="0.2"/>
    <row r="1643" s="40" customFormat="1" ht="12.75" customHeight="1" x14ac:dyDescent="0.2"/>
    <row r="1644" s="40" customFormat="1" ht="12.75" customHeight="1" x14ac:dyDescent="0.2"/>
    <row r="1645" s="40" customFormat="1" ht="12.75" customHeight="1" x14ac:dyDescent="0.2"/>
    <row r="1646" s="40" customFormat="1" ht="12.75" customHeight="1" x14ac:dyDescent="0.2"/>
    <row r="1647" s="40" customFormat="1" ht="12.75" customHeight="1" x14ac:dyDescent="0.2"/>
    <row r="1648" s="40" customFormat="1" ht="12.75" customHeight="1" x14ac:dyDescent="0.2"/>
    <row r="1649" s="40" customFormat="1" ht="12.75" customHeight="1" x14ac:dyDescent="0.2"/>
    <row r="1650" s="40" customFormat="1" ht="12.75" customHeight="1" x14ac:dyDescent="0.2"/>
    <row r="1651" s="40" customFormat="1" ht="12.75" customHeight="1" x14ac:dyDescent="0.2"/>
    <row r="1652" s="40" customFormat="1" ht="12.75" customHeight="1" x14ac:dyDescent="0.2"/>
    <row r="1653" s="40" customFormat="1" ht="12.75" customHeight="1" x14ac:dyDescent="0.2"/>
    <row r="1654" s="40" customFormat="1" ht="12.75" customHeight="1" x14ac:dyDescent="0.2"/>
    <row r="1655" s="40" customFormat="1" ht="12.75" customHeight="1" x14ac:dyDescent="0.2"/>
    <row r="1656" s="40" customFormat="1" ht="12.75" customHeight="1" x14ac:dyDescent="0.2"/>
    <row r="1657" s="40" customFormat="1" ht="12.75" customHeight="1" x14ac:dyDescent="0.2"/>
    <row r="1658" s="40" customFormat="1" ht="12.75" customHeight="1" x14ac:dyDescent="0.2"/>
    <row r="1659" s="40" customFormat="1" ht="12.75" customHeight="1" x14ac:dyDescent="0.2"/>
    <row r="1660" s="40" customFormat="1" ht="12.75" customHeight="1" x14ac:dyDescent="0.2"/>
    <row r="1661" s="40" customFormat="1" ht="12.75" customHeight="1" x14ac:dyDescent="0.2"/>
    <row r="1662" s="40" customFormat="1" ht="12.75" customHeight="1" x14ac:dyDescent="0.2"/>
    <row r="1663" s="40" customFormat="1" ht="12.75" customHeight="1" x14ac:dyDescent="0.2"/>
    <row r="1664" s="40" customFormat="1" ht="12.75" customHeight="1" x14ac:dyDescent="0.2"/>
    <row r="1665" s="40" customFormat="1" ht="12.75" customHeight="1" x14ac:dyDescent="0.2"/>
    <row r="1666" s="40" customFormat="1" ht="12.75" customHeight="1" x14ac:dyDescent="0.2"/>
    <row r="1667" s="40" customFormat="1" ht="12.75" customHeight="1" x14ac:dyDescent="0.2"/>
    <row r="1668" s="40" customFormat="1" ht="12.75" customHeight="1" x14ac:dyDescent="0.2"/>
    <row r="1669" s="40" customFormat="1" ht="12.75" customHeight="1" x14ac:dyDescent="0.2"/>
    <row r="1670" s="40" customFormat="1" ht="12.75" customHeight="1" x14ac:dyDescent="0.2"/>
    <row r="1671" s="40" customFormat="1" ht="12.75" customHeight="1" x14ac:dyDescent="0.2"/>
    <row r="1672" s="40" customFormat="1" ht="12.75" customHeight="1" x14ac:dyDescent="0.2"/>
    <row r="1673" s="40" customFormat="1" ht="12.75" customHeight="1" x14ac:dyDescent="0.2"/>
    <row r="1674" s="40" customFormat="1" ht="12.75" customHeight="1" x14ac:dyDescent="0.2"/>
    <row r="1675" s="40" customFormat="1" ht="12.75" customHeight="1" x14ac:dyDescent="0.2"/>
    <row r="1676" s="40" customFormat="1" ht="12.75" customHeight="1" x14ac:dyDescent="0.2"/>
    <row r="1677" s="40" customFormat="1" ht="12.75" customHeight="1" x14ac:dyDescent="0.2"/>
    <row r="1678" s="40" customFormat="1" ht="12.75" customHeight="1" x14ac:dyDescent="0.2"/>
    <row r="1679" s="40" customFormat="1" ht="12.75" customHeight="1" x14ac:dyDescent="0.2"/>
    <row r="1680" s="40" customFormat="1" ht="12.75" customHeight="1" x14ac:dyDescent="0.2"/>
    <row r="1681" s="40" customFormat="1" ht="12.75" customHeight="1" x14ac:dyDescent="0.2"/>
    <row r="1682" s="40" customFormat="1" ht="12.75" customHeight="1" x14ac:dyDescent="0.2"/>
    <row r="1683" s="40" customFormat="1" ht="12.75" customHeight="1" x14ac:dyDescent="0.2"/>
    <row r="1684" s="40" customFormat="1" ht="12.75" customHeight="1" x14ac:dyDescent="0.2"/>
    <row r="1685" s="40" customFormat="1" ht="12.75" customHeight="1" x14ac:dyDescent="0.2"/>
    <row r="1686" s="40" customFormat="1" ht="12.75" customHeight="1" x14ac:dyDescent="0.2"/>
    <row r="1687" s="40" customFormat="1" ht="12.75" customHeight="1" x14ac:dyDescent="0.2"/>
    <row r="1688" s="40" customFormat="1" ht="12.75" customHeight="1" x14ac:dyDescent="0.2"/>
    <row r="1689" s="40" customFormat="1" ht="12.75" customHeight="1" x14ac:dyDescent="0.2"/>
    <row r="1690" s="40" customFormat="1" ht="12.75" customHeight="1" x14ac:dyDescent="0.2"/>
    <row r="1691" s="40" customFormat="1" ht="12.75" customHeight="1" x14ac:dyDescent="0.2"/>
    <row r="1692" s="40" customFormat="1" ht="12.75" customHeight="1" x14ac:dyDescent="0.2"/>
    <row r="1693" s="40" customFormat="1" ht="12.75" customHeight="1" x14ac:dyDescent="0.2"/>
    <row r="1694" s="40" customFormat="1" ht="12.75" customHeight="1" x14ac:dyDescent="0.2"/>
    <row r="1695" s="40" customFormat="1" ht="12.75" customHeight="1" x14ac:dyDescent="0.2"/>
    <row r="1696" s="40" customFormat="1" ht="12.75" customHeight="1" x14ac:dyDescent="0.2"/>
    <row r="1697" s="40" customFormat="1" ht="12.75" customHeight="1" x14ac:dyDescent="0.2"/>
    <row r="1698" s="40" customFormat="1" ht="12.75" customHeight="1" x14ac:dyDescent="0.2"/>
    <row r="1699" s="40" customFormat="1" ht="12.75" customHeight="1" x14ac:dyDescent="0.2"/>
    <row r="1700" s="40" customFormat="1" ht="12.75" customHeight="1" x14ac:dyDescent="0.2"/>
    <row r="1701" s="40" customFormat="1" ht="12.75" customHeight="1" x14ac:dyDescent="0.2"/>
    <row r="1702" s="40" customFormat="1" ht="12.75" customHeight="1" x14ac:dyDescent="0.2"/>
    <row r="1703" s="40" customFormat="1" ht="12.75" customHeight="1" x14ac:dyDescent="0.2"/>
    <row r="1704" s="40" customFormat="1" ht="12.75" customHeight="1" x14ac:dyDescent="0.2"/>
    <row r="1705" s="40" customFormat="1" ht="12.75" customHeight="1" x14ac:dyDescent="0.2"/>
    <row r="1706" s="40" customFormat="1" ht="12.75" customHeight="1" x14ac:dyDescent="0.2"/>
    <row r="1707" s="40" customFormat="1" ht="12.75" customHeight="1" x14ac:dyDescent="0.2"/>
    <row r="1708" s="40" customFormat="1" ht="12.75" customHeight="1" x14ac:dyDescent="0.2"/>
    <row r="1709" s="40" customFormat="1" ht="12.75" customHeight="1" x14ac:dyDescent="0.2"/>
    <row r="1710" s="40" customFormat="1" ht="12.75" customHeight="1" x14ac:dyDescent="0.2"/>
    <row r="1711" s="40" customFormat="1" ht="12.75" customHeight="1" x14ac:dyDescent="0.2"/>
    <row r="1712" s="40" customFormat="1" ht="12.75" customHeight="1" x14ac:dyDescent="0.2"/>
    <row r="1713" s="40" customFormat="1" ht="12.75" customHeight="1" x14ac:dyDescent="0.2"/>
    <row r="1714" s="40" customFormat="1" ht="12.75" customHeight="1" x14ac:dyDescent="0.2"/>
    <row r="1715" s="40" customFormat="1" ht="12.75" customHeight="1" x14ac:dyDescent="0.2"/>
    <row r="1716" s="40" customFormat="1" ht="12.75" customHeight="1" x14ac:dyDescent="0.2"/>
    <row r="1717" s="40" customFormat="1" ht="12.75" customHeight="1" x14ac:dyDescent="0.2"/>
    <row r="1718" s="40" customFormat="1" ht="12.75" customHeight="1" x14ac:dyDescent="0.2"/>
    <row r="1719" s="40" customFormat="1" ht="12.75" customHeight="1" x14ac:dyDescent="0.2"/>
    <row r="1720" s="40" customFormat="1" ht="12.75" customHeight="1" x14ac:dyDescent="0.2"/>
    <row r="1721" s="40" customFormat="1" ht="12.75" customHeight="1" x14ac:dyDescent="0.2"/>
    <row r="1722" s="40" customFormat="1" ht="12.75" customHeight="1" x14ac:dyDescent="0.2"/>
    <row r="1723" s="40" customFormat="1" ht="12.75" customHeight="1" x14ac:dyDescent="0.2"/>
    <row r="1724" s="40" customFormat="1" ht="12.75" customHeight="1" x14ac:dyDescent="0.2"/>
    <row r="1725" s="40" customFormat="1" ht="12.75" customHeight="1" x14ac:dyDescent="0.2"/>
    <row r="1726" s="40" customFormat="1" ht="12.75" customHeight="1" x14ac:dyDescent="0.2"/>
    <row r="1727" s="40" customFormat="1" ht="12.75" customHeight="1" x14ac:dyDescent="0.2"/>
    <row r="1728" s="40" customFormat="1" ht="12.75" customHeight="1" x14ac:dyDescent="0.2"/>
    <row r="1729" s="40" customFormat="1" ht="12.75" customHeight="1" x14ac:dyDescent="0.2"/>
    <row r="1730" s="40" customFormat="1" ht="12.75" customHeight="1" x14ac:dyDescent="0.2"/>
    <row r="1731" s="40" customFormat="1" ht="12.75" customHeight="1" x14ac:dyDescent="0.2"/>
    <row r="1732" s="40" customFormat="1" ht="12.75" customHeight="1" x14ac:dyDescent="0.2"/>
    <row r="1733" s="40" customFormat="1" ht="12.75" customHeight="1" x14ac:dyDescent="0.2"/>
    <row r="1734" s="40" customFormat="1" ht="12.75" customHeight="1" x14ac:dyDescent="0.2"/>
    <row r="1735" s="40" customFormat="1" ht="12.75" customHeight="1" x14ac:dyDescent="0.2"/>
    <row r="1736" s="40" customFormat="1" ht="12.75" customHeight="1" x14ac:dyDescent="0.2"/>
    <row r="1737" s="40" customFormat="1" ht="12.75" customHeight="1" x14ac:dyDescent="0.2"/>
    <row r="1738" s="40" customFormat="1" ht="12.75" customHeight="1" x14ac:dyDescent="0.2"/>
    <row r="1739" s="40" customFormat="1" ht="12.75" customHeight="1" x14ac:dyDescent="0.2"/>
    <row r="1740" s="40" customFormat="1" ht="12.75" customHeight="1" x14ac:dyDescent="0.2"/>
    <row r="1741" s="40" customFormat="1" ht="12.75" customHeight="1" x14ac:dyDescent="0.2"/>
    <row r="1742" s="40" customFormat="1" ht="12.75" customHeight="1" x14ac:dyDescent="0.2"/>
    <row r="1743" s="40" customFormat="1" ht="12.75" customHeight="1" x14ac:dyDescent="0.2"/>
    <row r="1744" s="40" customFormat="1" ht="12.75" customHeight="1" x14ac:dyDescent="0.2"/>
    <row r="1745" s="40" customFormat="1" ht="12.75" customHeight="1" x14ac:dyDescent="0.2"/>
    <row r="1746" s="40" customFormat="1" ht="12.75" customHeight="1" x14ac:dyDescent="0.2"/>
    <row r="1747" s="40" customFormat="1" ht="12.75" customHeight="1" x14ac:dyDescent="0.2"/>
    <row r="1748" s="40" customFormat="1" ht="12.75" customHeight="1" x14ac:dyDescent="0.2"/>
    <row r="1749" s="40" customFormat="1" ht="12.75" customHeight="1" x14ac:dyDescent="0.2"/>
    <row r="1750" s="40" customFormat="1" ht="12.75" customHeight="1" x14ac:dyDescent="0.2"/>
    <row r="1751" s="40" customFormat="1" ht="12.75" customHeight="1" x14ac:dyDescent="0.2"/>
    <row r="1752" s="40" customFormat="1" ht="12.75" customHeight="1" x14ac:dyDescent="0.2"/>
    <row r="1753" s="40" customFormat="1" ht="12.75" customHeight="1" x14ac:dyDescent="0.2"/>
    <row r="1754" s="40" customFormat="1" ht="12.75" customHeight="1" x14ac:dyDescent="0.2"/>
    <row r="1755" s="40" customFormat="1" ht="12.75" customHeight="1" x14ac:dyDescent="0.2"/>
    <row r="1756" s="40" customFormat="1" ht="12.75" customHeight="1" x14ac:dyDescent="0.2"/>
    <row r="1757" s="40" customFormat="1" ht="12.75" customHeight="1" x14ac:dyDescent="0.2"/>
    <row r="1758" s="40" customFormat="1" ht="12.75" customHeight="1" x14ac:dyDescent="0.2"/>
    <row r="1759" s="40" customFormat="1" ht="12.75" customHeight="1" x14ac:dyDescent="0.2"/>
    <row r="1760" s="40" customFormat="1" ht="12.75" customHeight="1" x14ac:dyDescent="0.2"/>
    <row r="1761" s="40" customFormat="1" ht="12.75" customHeight="1" x14ac:dyDescent="0.2"/>
    <row r="1762" s="40" customFormat="1" ht="12.75" customHeight="1" x14ac:dyDescent="0.2"/>
    <row r="1763" s="40" customFormat="1" ht="12.75" customHeight="1" x14ac:dyDescent="0.2"/>
    <row r="1764" s="40" customFormat="1" ht="12.75" customHeight="1" x14ac:dyDescent="0.2"/>
    <row r="1765" s="40" customFormat="1" ht="12.75" customHeight="1" x14ac:dyDescent="0.2"/>
    <row r="1766" s="40" customFormat="1" ht="12.75" customHeight="1" x14ac:dyDescent="0.2"/>
    <row r="1767" s="40" customFormat="1" ht="12.75" customHeight="1" x14ac:dyDescent="0.2"/>
    <row r="1768" s="40" customFormat="1" ht="12.75" customHeight="1" x14ac:dyDescent="0.2"/>
    <row r="1769" s="40" customFormat="1" ht="12.75" customHeight="1" x14ac:dyDescent="0.2"/>
    <row r="1770" s="40" customFormat="1" ht="12.75" customHeight="1" x14ac:dyDescent="0.2"/>
    <row r="1771" s="40" customFormat="1" ht="12.75" customHeight="1" x14ac:dyDescent="0.2"/>
    <row r="1772" s="40" customFormat="1" ht="12.75" customHeight="1" x14ac:dyDescent="0.2"/>
    <row r="1773" s="40" customFormat="1" ht="12.75" customHeight="1" x14ac:dyDescent="0.2"/>
    <row r="1774" s="40" customFormat="1" ht="12.75" customHeight="1" x14ac:dyDescent="0.2"/>
    <row r="1775" s="40" customFormat="1" ht="12.75" customHeight="1" x14ac:dyDescent="0.2"/>
    <row r="1776" s="40" customFormat="1" ht="12.75" customHeight="1" x14ac:dyDescent="0.2"/>
    <row r="1777" s="40" customFormat="1" ht="12.75" customHeight="1" x14ac:dyDescent="0.2"/>
    <row r="1778" s="40" customFormat="1" ht="12.75" customHeight="1" x14ac:dyDescent="0.2"/>
    <row r="1779" s="40" customFormat="1" ht="12.75" customHeight="1" x14ac:dyDescent="0.2"/>
    <row r="1780" s="40" customFormat="1" ht="12.75" customHeight="1" x14ac:dyDescent="0.2"/>
    <row r="1781" s="40" customFormat="1" ht="12.75" customHeight="1" x14ac:dyDescent="0.2"/>
    <row r="1782" s="40" customFormat="1" ht="12.75" customHeight="1" x14ac:dyDescent="0.2"/>
    <row r="1783" s="40" customFormat="1" ht="12.75" customHeight="1" x14ac:dyDescent="0.2"/>
    <row r="1784" s="40" customFormat="1" ht="12.75" customHeight="1" x14ac:dyDescent="0.2"/>
    <row r="1785" s="40" customFormat="1" ht="12.75" customHeight="1" x14ac:dyDescent="0.2"/>
    <row r="1786" s="40" customFormat="1" ht="12.75" customHeight="1" x14ac:dyDescent="0.2"/>
    <row r="1787" s="40" customFormat="1" ht="12.75" customHeight="1" x14ac:dyDescent="0.2"/>
    <row r="1788" s="40" customFormat="1" ht="12.75" customHeight="1" x14ac:dyDescent="0.2"/>
    <row r="1789" s="40" customFormat="1" ht="12.75" customHeight="1" x14ac:dyDescent="0.2"/>
    <row r="1790" s="40" customFormat="1" ht="12.75" customHeight="1" x14ac:dyDescent="0.2"/>
    <row r="1791" s="40" customFormat="1" ht="12.75" customHeight="1" x14ac:dyDescent="0.2"/>
    <row r="1792" s="40" customFormat="1" ht="12.75" customHeight="1" x14ac:dyDescent="0.2"/>
    <row r="1793" s="40" customFormat="1" ht="12.75" customHeight="1" x14ac:dyDescent="0.2"/>
    <row r="1794" s="40" customFormat="1" ht="12.75" customHeight="1" x14ac:dyDescent="0.2"/>
    <row r="1795" s="40" customFormat="1" ht="12.75" customHeight="1" x14ac:dyDescent="0.2"/>
    <row r="1796" s="40" customFormat="1" ht="12.75" customHeight="1" x14ac:dyDescent="0.2"/>
    <row r="1797" s="40" customFormat="1" ht="12.75" customHeight="1" x14ac:dyDescent="0.2"/>
    <row r="1798" s="40" customFormat="1" ht="12.75" customHeight="1" x14ac:dyDescent="0.2"/>
    <row r="1799" s="40" customFormat="1" ht="12.75" customHeight="1" x14ac:dyDescent="0.2"/>
    <row r="1800" s="40" customFormat="1" ht="12.75" customHeight="1" x14ac:dyDescent="0.2"/>
    <row r="1801" s="40" customFormat="1" ht="12.75" customHeight="1" x14ac:dyDescent="0.2"/>
    <row r="1802" s="40" customFormat="1" ht="12.75" customHeight="1" x14ac:dyDescent="0.2"/>
    <row r="1803" s="40" customFormat="1" ht="12.75" customHeight="1" x14ac:dyDescent="0.2"/>
    <row r="1804" s="40" customFormat="1" ht="12.75" customHeight="1" x14ac:dyDescent="0.2"/>
    <row r="1805" s="40" customFormat="1" ht="12.75" customHeight="1" x14ac:dyDescent="0.2"/>
    <row r="1806" s="40" customFormat="1" ht="12.75" customHeight="1" x14ac:dyDescent="0.2"/>
    <row r="1807" s="40" customFormat="1" ht="12.75" customHeight="1" x14ac:dyDescent="0.2"/>
    <row r="1808" s="40" customFormat="1" ht="12.75" customHeight="1" x14ac:dyDescent="0.2"/>
    <row r="1809" s="40" customFormat="1" ht="12.75" customHeight="1" x14ac:dyDescent="0.2"/>
    <row r="1810" s="40" customFormat="1" ht="12.75" customHeight="1" x14ac:dyDescent="0.2"/>
    <row r="1811" s="40" customFormat="1" ht="12.75" customHeight="1" x14ac:dyDescent="0.2"/>
    <row r="1812" s="40" customFormat="1" ht="12.75" customHeight="1" x14ac:dyDescent="0.2"/>
    <row r="1813" s="40" customFormat="1" ht="12.75" customHeight="1" x14ac:dyDescent="0.2"/>
    <row r="1814" s="40" customFormat="1" ht="12.75" customHeight="1" x14ac:dyDescent="0.2"/>
    <row r="1815" s="40" customFormat="1" ht="12.75" customHeight="1" x14ac:dyDescent="0.2"/>
    <row r="1816" s="40" customFormat="1" ht="12.75" customHeight="1" x14ac:dyDescent="0.2"/>
    <row r="1817" s="40" customFormat="1" ht="12.75" customHeight="1" x14ac:dyDescent="0.2"/>
    <row r="1818" s="40" customFormat="1" ht="12.75" customHeight="1" x14ac:dyDescent="0.2"/>
    <row r="1819" s="40" customFormat="1" ht="12.75" customHeight="1" x14ac:dyDescent="0.2"/>
    <row r="1820" s="40" customFormat="1" ht="12.75" customHeight="1" x14ac:dyDescent="0.2"/>
    <row r="1821" s="40" customFormat="1" ht="12.75" customHeight="1" x14ac:dyDescent="0.2"/>
    <row r="1822" s="40" customFormat="1" ht="12.75" customHeight="1" x14ac:dyDescent="0.2"/>
    <row r="1823" s="40" customFormat="1" ht="12.75" customHeight="1" x14ac:dyDescent="0.2"/>
    <row r="1824" s="40" customFormat="1" ht="12.75" customHeight="1" x14ac:dyDescent="0.2"/>
    <row r="1825" s="40" customFormat="1" ht="12.75" customHeight="1" x14ac:dyDescent="0.2"/>
    <row r="1826" s="40" customFormat="1" ht="12.75" customHeight="1" x14ac:dyDescent="0.2"/>
    <row r="1827" s="40" customFormat="1" ht="12.75" customHeight="1" x14ac:dyDescent="0.2"/>
    <row r="1828" s="40" customFormat="1" ht="12.75" customHeight="1" x14ac:dyDescent="0.2"/>
    <row r="1829" s="40" customFormat="1" ht="12.75" customHeight="1" x14ac:dyDescent="0.2"/>
    <row r="1830" s="40" customFormat="1" ht="12.75" customHeight="1" x14ac:dyDescent="0.2"/>
    <row r="1831" s="40" customFormat="1" ht="12.75" customHeight="1" x14ac:dyDescent="0.2"/>
    <row r="1832" s="40" customFormat="1" ht="12.75" customHeight="1" x14ac:dyDescent="0.2"/>
    <row r="1833" s="40" customFormat="1" ht="12.75" customHeight="1" x14ac:dyDescent="0.2"/>
    <row r="1834" s="40" customFormat="1" ht="12.75" customHeight="1" x14ac:dyDescent="0.2"/>
    <row r="1835" s="40" customFormat="1" ht="12.75" customHeight="1" x14ac:dyDescent="0.2"/>
    <row r="1836" s="40" customFormat="1" ht="12.75" customHeight="1" x14ac:dyDescent="0.2"/>
    <row r="1837" s="40" customFormat="1" ht="12.75" customHeight="1" x14ac:dyDescent="0.2"/>
    <row r="1838" s="40" customFormat="1" ht="12.75" customHeight="1" x14ac:dyDescent="0.2"/>
    <row r="1839" s="40" customFormat="1" ht="12.75" customHeight="1" x14ac:dyDescent="0.2"/>
    <row r="1840" s="40" customFormat="1" ht="12.75" customHeight="1" x14ac:dyDescent="0.2"/>
    <row r="1841" s="40" customFormat="1" ht="12.75" customHeight="1" x14ac:dyDescent="0.2"/>
    <row r="1842" s="40" customFormat="1" ht="12.75" customHeight="1" x14ac:dyDescent="0.2"/>
    <row r="1843" s="40" customFormat="1" ht="12.75" customHeight="1" x14ac:dyDescent="0.2"/>
    <row r="1844" s="40" customFormat="1" ht="12.75" customHeight="1" x14ac:dyDescent="0.2"/>
    <row r="1845" s="40" customFormat="1" ht="12.75" customHeight="1" x14ac:dyDescent="0.2"/>
    <row r="1846" s="40" customFormat="1" ht="12.75" customHeight="1" x14ac:dyDescent="0.2"/>
    <row r="1847" s="40" customFormat="1" ht="12.75" customHeight="1" x14ac:dyDescent="0.2"/>
    <row r="1848" s="40" customFormat="1" ht="12.75" customHeight="1" x14ac:dyDescent="0.2"/>
    <row r="1849" s="40" customFormat="1" ht="12.75" customHeight="1" x14ac:dyDescent="0.2"/>
    <row r="1850" s="40" customFormat="1" ht="12.75" customHeight="1" x14ac:dyDescent="0.2"/>
    <row r="1851" s="40" customFormat="1" ht="12.75" customHeight="1" x14ac:dyDescent="0.2"/>
    <row r="1852" s="40" customFormat="1" ht="12.75" customHeight="1" x14ac:dyDescent="0.2"/>
    <row r="1853" s="40" customFormat="1" ht="12.75" customHeight="1" x14ac:dyDescent="0.2"/>
    <row r="1854" s="40" customFormat="1" ht="12.75" customHeight="1" x14ac:dyDescent="0.2"/>
    <row r="1855" s="40" customFormat="1" ht="12.75" customHeight="1" x14ac:dyDescent="0.2"/>
    <row r="1856" s="40" customFormat="1" ht="12.75" customHeight="1" x14ac:dyDescent="0.2"/>
    <row r="1857" s="40" customFormat="1" ht="12.75" customHeight="1" x14ac:dyDescent="0.2"/>
    <row r="1858" s="40" customFormat="1" ht="12.75" customHeight="1" x14ac:dyDescent="0.2"/>
    <row r="1859" s="40" customFormat="1" ht="12.75" customHeight="1" x14ac:dyDescent="0.2"/>
    <row r="1860" s="40" customFormat="1" ht="12.75" customHeight="1" x14ac:dyDescent="0.2"/>
    <row r="1861" s="40" customFormat="1" ht="12.75" customHeight="1" x14ac:dyDescent="0.2"/>
    <row r="1862" s="40" customFormat="1" ht="12.75" customHeight="1" x14ac:dyDescent="0.2"/>
    <row r="1863" s="40" customFormat="1" ht="12.75" customHeight="1" x14ac:dyDescent="0.2"/>
    <row r="1864" s="40" customFormat="1" ht="12.75" customHeight="1" x14ac:dyDescent="0.2"/>
    <row r="1865" s="40" customFormat="1" ht="12.75" customHeight="1" x14ac:dyDescent="0.2"/>
    <row r="1866" s="40" customFormat="1" ht="12.75" customHeight="1" x14ac:dyDescent="0.2"/>
    <row r="1867" s="40" customFormat="1" ht="12.75" customHeight="1" x14ac:dyDescent="0.2"/>
    <row r="1868" s="40" customFormat="1" ht="12.75" customHeight="1" x14ac:dyDescent="0.2"/>
    <row r="1869" s="40" customFormat="1" ht="12.75" customHeight="1" x14ac:dyDescent="0.2"/>
    <row r="1870" s="40" customFormat="1" ht="12.75" customHeight="1" x14ac:dyDescent="0.2"/>
    <row r="1871" s="40" customFormat="1" ht="12.75" customHeight="1" x14ac:dyDescent="0.2"/>
    <row r="1872" s="40" customFormat="1" ht="12.75" customHeight="1" x14ac:dyDescent="0.2"/>
    <row r="1873" s="40" customFormat="1" ht="12.75" customHeight="1" x14ac:dyDescent="0.2"/>
    <row r="1874" s="40" customFormat="1" ht="12.75" customHeight="1" x14ac:dyDescent="0.2"/>
    <row r="1875" s="40" customFormat="1" ht="12.75" customHeight="1" x14ac:dyDescent="0.2"/>
    <row r="1876" s="40" customFormat="1" ht="12.75" customHeight="1" x14ac:dyDescent="0.2"/>
    <row r="1877" s="40" customFormat="1" ht="12.75" customHeight="1" x14ac:dyDescent="0.2"/>
    <row r="1878" s="40" customFormat="1" ht="12.75" customHeight="1" x14ac:dyDescent="0.2"/>
    <row r="1879" s="40" customFormat="1" ht="12.75" customHeight="1" x14ac:dyDescent="0.2"/>
    <row r="1880" s="40" customFormat="1" ht="12.75" customHeight="1" x14ac:dyDescent="0.2"/>
    <row r="1881" s="40" customFormat="1" ht="12.75" customHeight="1" x14ac:dyDescent="0.2"/>
    <row r="1882" s="40" customFormat="1" ht="12.75" customHeight="1" x14ac:dyDescent="0.2"/>
    <row r="1883" s="40" customFormat="1" ht="12.75" customHeight="1" x14ac:dyDescent="0.2"/>
    <row r="1884" s="40" customFormat="1" ht="12.75" customHeight="1" x14ac:dyDescent="0.2"/>
    <row r="1885" s="40" customFormat="1" ht="12.75" customHeight="1" x14ac:dyDescent="0.2"/>
    <row r="1886" s="40" customFormat="1" ht="12.75" customHeight="1" x14ac:dyDescent="0.2"/>
    <row r="1887" s="40" customFormat="1" ht="12.75" customHeight="1" x14ac:dyDescent="0.2"/>
    <row r="1888" s="40" customFormat="1" ht="12.75" customHeight="1" x14ac:dyDescent="0.2"/>
    <row r="1889" s="40" customFormat="1" ht="12.75" customHeight="1" x14ac:dyDescent="0.2"/>
    <row r="1890" s="40" customFormat="1" ht="12.75" customHeight="1" x14ac:dyDescent="0.2"/>
    <row r="1891" s="40" customFormat="1" ht="12.75" customHeight="1" x14ac:dyDescent="0.2"/>
    <row r="1892" s="40" customFormat="1" ht="12.75" customHeight="1" x14ac:dyDescent="0.2"/>
    <row r="1893" s="40" customFormat="1" ht="12.75" customHeight="1" x14ac:dyDescent="0.2"/>
    <row r="1894" s="40" customFormat="1" ht="12.75" customHeight="1" x14ac:dyDescent="0.2"/>
    <row r="1895" s="40" customFormat="1" ht="12.75" customHeight="1" x14ac:dyDescent="0.2"/>
    <row r="1896" s="40" customFormat="1" ht="12.75" customHeight="1" x14ac:dyDescent="0.2"/>
    <row r="1897" s="40" customFormat="1" ht="12.75" customHeight="1" x14ac:dyDescent="0.2"/>
    <row r="1898" s="40" customFormat="1" ht="12.75" customHeight="1" x14ac:dyDescent="0.2"/>
    <row r="1899" s="40" customFormat="1" ht="12.75" customHeight="1" x14ac:dyDescent="0.2"/>
    <row r="1900" s="40" customFormat="1" ht="12.75" customHeight="1" x14ac:dyDescent="0.2"/>
    <row r="1901" s="40" customFormat="1" ht="12.75" customHeight="1" x14ac:dyDescent="0.2"/>
    <row r="1902" s="40" customFormat="1" ht="12.75" customHeight="1" x14ac:dyDescent="0.2"/>
    <row r="1903" s="40" customFormat="1" ht="12.75" customHeight="1" x14ac:dyDescent="0.2"/>
    <row r="1904" s="40" customFormat="1" ht="12.75" customHeight="1" x14ac:dyDescent="0.2"/>
    <row r="1905" s="40" customFormat="1" ht="12.75" customHeight="1" x14ac:dyDescent="0.2"/>
    <row r="1906" s="40" customFormat="1" ht="12.75" customHeight="1" x14ac:dyDescent="0.2"/>
    <row r="1907" s="40" customFormat="1" ht="12.75" customHeight="1" x14ac:dyDescent="0.2"/>
    <row r="1908" s="40" customFormat="1" ht="12.75" customHeight="1" x14ac:dyDescent="0.2"/>
    <row r="1909" s="40" customFormat="1" ht="12.75" customHeight="1" x14ac:dyDescent="0.2"/>
    <row r="1910" s="40" customFormat="1" ht="12.75" customHeight="1" x14ac:dyDescent="0.2"/>
    <row r="1911" s="40" customFormat="1" ht="12.75" customHeight="1" x14ac:dyDescent="0.2"/>
    <row r="1912" s="40" customFormat="1" ht="12.75" customHeight="1" x14ac:dyDescent="0.2"/>
    <row r="1913" s="40" customFormat="1" ht="12.75" customHeight="1" x14ac:dyDescent="0.2"/>
    <row r="1914" s="40" customFormat="1" ht="12.75" customHeight="1" x14ac:dyDescent="0.2"/>
    <row r="1915" s="40" customFormat="1" ht="12.75" customHeight="1" x14ac:dyDescent="0.2"/>
    <row r="1916" s="40" customFormat="1" ht="12.75" customHeight="1" x14ac:dyDescent="0.2"/>
    <row r="1917" s="40" customFormat="1" ht="12.75" customHeight="1" x14ac:dyDescent="0.2"/>
    <row r="1918" s="40" customFormat="1" ht="12.75" customHeight="1" x14ac:dyDescent="0.2"/>
    <row r="1919" s="40" customFormat="1" ht="12.75" customHeight="1" x14ac:dyDescent="0.2"/>
    <row r="1920" s="40" customFormat="1" ht="12.75" customHeight="1" x14ac:dyDescent="0.2"/>
    <row r="1921" s="40" customFormat="1" ht="12.75" customHeight="1" x14ac:dyDescent="0.2"/>
    <row r="1922" s="40" customFormat="1" ht="12.75" customHeight="1" x14ac:dyDescent="0.2"/>
    <row r="1923" s="40" customFormat="1" ht="12.75" customHeight="1" x14ac:dyDescent="0.2"/>
    <row r="1924" s="40" customFormat="1" ht="12.75" customHeight="1" x14ac:dyDescent="0.2"/>
    <row r="1925" s="40" customFormat="1" ht="12.75" customHeight="1" x14ac:dyDescent="0.2"/>
    <row r="1926" s="40" customFormat="1" ht="12.75" customHeight="1" x14ac:dyDescent="0.2"/>
    <row r="1927" s="40" customFormat="1" ht="12.75" customHeight="1" x14ac:dyDescent="0.2"/>
    <row r="1928" s="40" customFormat="1" ht="12.75" customHeight="1" x14ac:dyDescent="0.2"/>
    <row r="1929" s="40" customFormat="1" ht="12.75" customHeight="1" x14ac:dyDescent="0.2"/>
    <row r="1930" s="40" customFormat="1" ht="12.75" customHeight="1" x14ac:dyDescent="0.2"/>
    <row r="1931" s="40" customFormat="1" ht="12.75" customHeight="1" x14ac:dyDescent="0.2"/>
    <row r="1932" s="40" customFormat="1" ht="12.75" customHeight="1" x14ac:dyDescent="0.2"/>
    <row r="1933" s="40" customFormat="1" ht="12.75" customHeight="1" x14ac:dyDescent="0.2"/>
    <row r="1934" s="40" customFormat="1" ht="12.75" customHeight="1" x14ac:dyDescent="0.2"/>
    <row r="1935" s="40" customFormat="1" ht="12.75" customHeight="1" x14ac:dyDescent="0.2"/>
    <row r="1936" s="40" customFormat="1" ht="12.75" customHeight="1" x14ac:dyDescent="0.2"/>
    <row r="1937" s="40" customFormat="1" ht="12.75" customHeight="1" x14ac:dyDescent="0.2"/>
    <row r="1938" s="40" customFormat="1" ht="12.75" customHeight="1" x14ac:dyDescent="0.2"/>
    <row r="1939" s="40" customFormat="1" ht="12.75" customHeight="1" x14ac:dyDescent="0.2"/>
    <row r="1940" s="40" customFormat="1" ht="12.75" customHeight="1" x14ac:dyDescent="0.2"/>
    <row r="1941" s="40" customFormat="1" ht="12.75" customHeight="1" x14ac:dyDescent="0.2"/>
    <row r="1942" s="40" customFormat="1" ht="12.75" customHeight="1" x14ac:dyDescent="0.2"/>
    <row r="1943" s="40" customFormat="1" ht="12.75" customHeight="1" x14ac:dyDescent="0.2"/>
    <row r="1944" s="40" customFormat="1" ht="12.75" customHeight="1" x14ac:dyDescent="0.2"/>
    <row r="1945" s="40" customFormat="1" ht="12.75" customHeight="1" x14ac:dyDescent="0.2"/>
    <row r="1946" s="40" customFormat="1" ht="12.75" customHeight="1" x14ac:dyDescent="0.2"/>
    <row r="1947" s="40" customFormat="1" ht="12.75" customHeight="1" x14ac:dyDescent="0.2"/>
    <row r="1948" s="40" customFormat="1" ht="12.75" customHeight="1" x14ac:dyDescent="0.2"/>
    <row r="1949" s="40" customFormat="1" ht="12.75" customHeight="1" x14ac:dyDescent="0.2"/>
    <row r="1950" s="40" customFormat="1" ht="12.75" customHeight="1" x14ac:dyDescent="0.2"/>
    <row r="1951" s="40" customFormat="1" ht="12.75" customHeight="1" x14ac:dyDescent="0.2"/>
    <row r="1952" s="40" customFormat="1" ht="12.75" customHeight="1" x14ac:dyDescent="0.2"/>
    <row r="1953" s="40" customFormat="1" ht="12.75" customHeight="1" x14ac:dyDescent="0.2"/>
    <row r="1954" s="40" customFormat="1" ht="12.75" customHeight="1" x14ac:dyDescent="0.2"/>
    <row r="1955" s="40" customFormat="1" ht="12.75" customHeight="1" x14ac:dyDescent="0.2"/>
    <row r="1956" s="40" customFormat="1" ht="12.75" customHeight="1" x14ac:dyDescent="0.2"/>
    <row r="1957" s="40" customFormat="1" ht="12.75" customHeight="1" x14ac:dyDescent="0.2"/>
    <row r="1958" s="40" customFormat="1" ht="12.75" customHeight="1" x14ac:dyDescent="0.2"/>
    <row r="1959" s="40" customFormat="1" ht="12.75" customHeight="1" x14ac:dyDescent="0.2"/>
    <row r="1960" s="40" customFormat="1" ht="12.75" customHeight="1" x14ac:dyDescent="0.2"/>
    <row r="1961" s="40" customFormat="1" ht="12.75" customHeight="1" x14ac:dyDescent="0.2"/>
    <row r="1962" s="40" customFormat="1" ht="12.75" customHeight="1" x14ac:dyDescent="0.2"/>
    <row r="1963" s="40" customFormat="1" ht="12.75" customHeight="1" x14ac:dyDescent="0.2"/>
    <row r="1964" s="40" customFormat="1" ht="12.75" customHeight="1" x14ac:dyDescent="0.2"/>
    <row r="1965" s="40" customFormat="1" ht="12.75" customHeight="1" x14ac:dyDescent="0.2"/>
    <row r="1966" s="40" customFormat="1" ht="12.75" customHeight="1" x14ac:dyDescent="0.2"/>
    <row r="1967" s="40" customFormat="1" ht="12.75" customHeight="1" x14ac:dyDescent="0.2"/>
    <row r="1968" s="40" customFormat="1" ht="12.75" customHeight="1" x14ac:dyDescent="0.2"/>
    <row r="1969" s="40" customFormat="1" ht="12.75" customHeight="1" x14ac:dyDescent="0.2"/>
    <row r="1970" s="40" customFormat="1" ht="12.75" customHeight="1" x14ac:dyDescent="0.2"/>
    <row r="1971" s="40" customFormat="1" ht="12.75" customHeight="1" x14ac:dyDescent="0.2"/>
    <row r="1972" s="40" customFormat="1" ht="12.75" customHeight="1" x14ac:dyDescent="0.2"/>
    <row r="1973" s="40" customFormat="1" ht="12.75" customHeight="1" x14ac:dyDescent="0.2"/>
    <row r="1974" s="40" customFormat="1" ht="12.75" customHeight="1" x14ac:dyDescent="0.2"/>
    <row r="1975" s="40" customFormat="1" ht="12.75" customHeight="1" x14ac:dyDescent="0.2"/>
    <row r="1976" s="40" customFormat="1" ht="12.75" customHeight="1" x14ac:dyDescent="0.2"/>
    <row r="1977" s="40" customFormat="1" ht="12.75" customHeight="1" x14ac:dyDescent="0.2"/>
    <row r="1978" s="40" customFormat="1" ht="12.75" customHeight="1" x14ac:dyDescent="0.2"/>
    <row r="1979" s="40" customFormat="1" ht="12.75" customHeight="1" x14ac:dyDescent="0.2"/>
    <row r="1980" s="40" customFormat="1" ht="12.75" customHeight="1" x14ac:dyDescent="0.2"/>
    <row r="1981" s="40" customFormat="1" ht="12.75" customHeight="1" x14ac:dyDescent="0.2"/>
    <row r="1982" s="40" customFormat="1" ht="12.75" customHeight="1" x14ac:dyDescent="0.2"/>
    <row r="1983" s="40" customFormat="1" ht="12.75" customHeight="1" x14ac:dyDescent="0.2"/>
    <row r="1984" s="40" customFormat="1" ht="12.75" customHeight="1" x14ac:dyDescent="0.2"/>
    <row r="1985" s="40" customFormat="1" ht="12.75" customHeight="1" x14ac:dyDescent="0.2"/>
    <row r="1986" s="40" customFormat="1" ht="12.75" customHeight="1" x14ac:dyDescent="0.2"/>
    <row r="1987" s="40" customFormat="1" ht="12.75" customHeight="1" x14ac:dyDescent="0.2"/>
    <row r="1988" s="40" customFormat="1" ht="12.75" customHeight="1" x14ac:dyDescent="0.2"/>
    <row r="1989" s="40" customFormat="1" ht="12.75" customHeight="1" x14ac:dyDescent="0.2"/>
    <row r="1990" s="40" customFormat="1" ht="12.75" customHeight="1" x14ac:dyDescent="0.2"/>
    <row r="1991" s="40" customFormat="1" ht="12.75" customHeight="1" x14ac:dyDescent="0.2"/>
    <row r="1992" s="40" customFormat="1" ht="12.75" customHeight="1" x14ac:dyDescent="0.2"/>
    <row r="1993" s="40" customFormat="1" ht="12.75" customHeight="1" x14ac:dyDescent="0.2"/>
    <row r="1994" s="40" customFormat="1" ht="12.75" customHeight="1" x14ac:dyDescent="0.2"/>
    <row r="1995" s="40" customFormat="1" ht="12.75" customHeight="1" x14ac:dyDescent="0.2"/>
    <row r="1996" s="40" customFormat="1" ht="12.75" customHeight="1" x14ac:dyDescent="0.2"/>
    <row r="1997" s="40" customFormat="1" ht="12.75" customHeight="1" x14ac:dyDescent="0.2"/>
    <row r="1998" s="40" customFormat="1" ht="12.75" customHeight="1" x14ac:dyDescent="0.2"/>
    <row r="1999" s="40" customFormat="1" ht="12.75" customHeight="1" x14ac:dyDescent="0.2"/>
    <row r="2000" s="40" customFormat="1" ht="12.75" customHeight="1" x14ac:dyDescent="0.2"/>
    <row r="2001" s="40" customFormat="1" ht="12.75" customHeight="1" x14ac:dyDescent="0.2"/>
    <row r="2002" s="40" customFormat="1" ht="12.75" customHeight="1" x14ac:dyDescent="0.2"/>
    <row r="2003" s="40" customFormat="1" ht="12.75" customHeight="1" x14ac:dyDescent="0.2"/>
    <row r="2004" s="40" customFormat="1" ht="12.75" customHeight="1" x14ac:dyDescent="0.2"/>
    <row r="2005" s="40" customFormat="1" ht="12.75" customHeight="1" x14ac:dyDescent="0.2"/>
    <row r="2006" s="40" customFormat="1" ht="12.75" customHeight="1" x14ac:dyDescent="0.2"/>
    <row r="2007" s="40" customFormat="1" ht="12.75" customHeight="1" x14ac:dyDescent="0.2"/>
    <row r="2008" s="40" customFormat="1" ht="12.75" customHeight="1" x14ac:dyDescent="0.2"/>
    <row r="2009" s="40" customFormat="1" ht="12.75" customHeight="1" x14ac:dyDescent="0.2"/>
    <row r="2010" s="40" customFormat="1" ht="12.75" customHeight="1" x14ac:dyDescent="0.2"/>
    <row r="2011" s="40" customFormat="1" ht="12.75" customHeight="1" x14ac:dyDescent="0.2"/>
    <row r="2012" s="40" customFormat="1" ht="12.75" customHeight="1" x14ac:dyDescent="0.2"/>
    <row r="2013" s="40" customFormat="1" ht="12.75" customHeight="1" x14ac:dyDescent="0.2"/>
    <row r="2014" s="40" customFormat="1" ht="12.75" customHeight="1" x14ac:dyDescent="0.2"/>
    <row r="2015" s="40" customFormat="1" ht="12.75" customHeight="1" x14ac:dyDescent="0.2"/>
    <row r="2016" s="40" customFormat="1" ht="12.75" customHeight="1" x14ac:dyDescent="0.2"/>
    <row r="2017" s="40" customFormat="1" ht="12.75" customHeight="1" x14ac:dyDescent="0.2"/>
    <row r="2018" s="40" customFormat="1" ht="12.75" customHeight="1" x14ac:dyDescent="0.2"/>
    <row r="2019" s="40" customFormat="1" ht="12.75" customHeight="1" x14ac:dyDescent="0.2"/>
    <row r="2020" s="40" customFormat="1" ht="12.75" customHeight="1" x14ac:dyDescent="0.2"/>
    <row r="2021" s="40" customFormat="1" ht="12.75" customHeight="1" x14ac:dyDescent="0.2"/>
    <row r="2022" s="40" customFormat="1" ht="12.75" customHeight="1" x14ac:dyDescent="0.2"/>
    <row r="2023" s="40" customFormat="1" ht="12.75" customHeight="1" x14ac:dyDescent="0.2"/>
    <row r="2024" s="40" customFormat="1" ht="12.75" customHeight="1" x14ac:dyDescent="0.2"/>
    <row r="2025" s="40" customFormat="1" ht="12.75" customHeight="1" x14ac:dyDescent="0.2"/>
    <row r="2026" s="40" customFormat="1" ht="12.75" customHeight="1" x14ac:dyDescent="0.2"/>
    <row r="2027" s="40" customFormat="1" ht="12.75" customHeight="1" x14ac:dyDescent="0.2"/>
    <row r="2028" s="40" customFormat="1" ht="12.75" customHeight="1" x14ac:dyDescent="0.2"/>
    <row r="2029" s="40" customFormat="1" ht="12.75" customHeight="1" x14ac:dyDescent="0.2"/>
    <row r="2030" s="40" customFormat="1" ht="12.75" customHeight="1" x14ac:dyDescent="0.2"/>
    <row r="2031" s="40" customFormat="1" ht="12.75" customHeight="1" x14ac:dyDescent="0.2"/>
    <row r="2032" s="40" customFormat="1" ht="12.75" customHeight="1" x14ac:dyDescent="0.2"/>
    <row r="2033" s="40" customFormat="1" ht="12.75" customHeight="1" x14ac:dyDescent="0.2"/>
    <row r="2034" s="40" customFormat="1" ht="12.75" customHeight="1" x14ac:dyDescent="0.2"/>
    <row r="2035" s="40" customFormat="1" ht="12.75" customHeight="1" x14ac:dyDescent="0.2"/>
    <row r="2036" s="40" customFormat="1" ht="12.75" customHeight="1" x14ac:dyDescent="0.2"/>
    <row r="2037" s="40" customFormat="1" ht="12.75" customHeight="1" x14ac:dyDescent="0.2"/>
    <row r="2038" s="40" customFormat="1" ht="12.75" customHeight="1" x14ac:dyDescent="0.2"/>
    <row r="2039" s="40" customFormat="1" ht="12.75" customHeight="1" x14ac:dyDescent="0.2"/>
    <row r="2040" s="40" customFormat="1" ht="12.75" customHeight="1" x14ac:dyDescent="0.2"/>
    <row r="2041" s="40" customFormat="1" ht="12.75" customHeight="1" x14ac:dyDescent="0.2"/>
    <row r="2042" s="40" customFormat="1" ht="12.75" customHeight="1" x14ac:dyDescent="0.2"/>
    <row r="2043" s="40" customFormat="1" ht="12.75" customHeight="1" x14ac:dyDescent="0.2"/>
    <row r="2044" s="40" customFormat="1" ht="12.75" customHeight="1" x14ac:dyDescent="0.2"/>
    <row r="2045" s="40" customFormat="1" ht="12.75" customHeight="1" x14ac:dyDescent="0.2"/>
    <row r="2046" s="40" customFormat="1" ht="12.75" customHeight="1" x14ac:dyDescent="0.2"/>
    <row r="2047" s="40" customFormat="1" ht="12.75" customHeight="1" x14ac:dyDescent="0.2"/>
    <row r="2048" s="40" customFormat="1" ht="12.75" customHeight="1" x14ac:dyDescent="0.2"/>
    <row r="2049" s="40" customFormat="1" ht="12.75" customHeight="1" x14ac:dyDescent="0.2"/>
    <row r="2050" s="40" customFormat="1" ht="12.75" customHeight="1" x14ac:dyDescent="0.2"/>
    <row r="2051" s="40" customFormat="1" ht="12.75" customHeight="1" x14ac:dyDescent="0.2"/>
    <row r="2052" s="40" customFormat="1" ht="12.75" customHeight="1" x14ac:dyDescent="0.2"/>
    <row r="2053" s="40" customFormat="1" ht="12.75" customHeight="1" x14ac:dyDescent="0.2"/>
    <row r="2054" s="40" customFormat="1" ht="12.75" customHeight="1" x14ac:dyDescent="0.2"/>
    <row r="2055" s="40" customFormat="1" ht="12.75" customHeight="1" x14ac:dyDescent="0.2"/>
    <row r="2056" s="40" customFormat="1" ht="12.75" customHeight="1" x14ac:dyDescent="0.2"/>
    <row r="2057" s="40" customFormat="1" ht="12.75" customHeight="1" x14ac:dyDescent="0.2"/>
    <row r="2058" s="40" customFormat="1" ht="12.75" customHeight="1" x14ac:dyDescent="0.2"/>
    <row r="2059" s="40" customFormat="1" ht="12.75" customHeight="1" x14ac:dyDescent="0.2"/>
    <row r="2060" s="40" customFormat="1" ht="12.75" customHeight="1" x14ac:dyDescent="0.2"/>
    <row r="2061" s="40" customFormat="1" ht="12.75" customHeight="1" x14ac:dyDescent="0.2"/>
    <row r="2062" s="40" customFormat="1" ht="12.75" customHeight="1" x14ac:dyDescent="0.2"/>
    <row r="2063" s="40" customFormat="1" ht="12.75" customHeight="1" x14ac:dyDescent="0.2"/>
    <row r="2064" s="40" customFormat="1" ht="12.75" customHeight="1" x14ac:dyDescent="0.2"/>
    <row r="2065" s="40" customFormat="1" ht="12.75" customHeight="1" x14ac:dyDescent="0.2"/>
    <row r="2066" s="40" customFormat="1" ht="12.75" customHeight="1" x14ac:dyDescent="0.2"/>
    <row r="2067" s="40" customFormat="1" ht="12.75" customHeight="1" x14ac:dyDescent="0.2"/>
    <row r="2068" s="40" customFormat="1" ht="12.75" customHeight="1" x14ac:dyDescent="0.2"/>
    <row r="2069" s="40" customFormat="1" ht="12.75" customHeight="1" x14ac:dyDescent="0.2"/>
    <row r="2070" s="40" customFormat="1" ht="12.75" customHeight="1" x14ac:dyDescent="0.2"/>
    <row r="2071" s="40" customFormat="1" ht="12.75" customHeight="1" x14ac:dyDescent="0.2"/>
    <row r="2072" s="40" customFormat="1" ht="12.75" customHeight="1" x14ac:dyDescent="0.2"/>
    <row r="2073" s="40" customFormat="1" ht="12.75" customHeight="1" x14ac:dyDescent="0.2"/>
    <row r="2074" s="40" customFormat="1" ht="12.75" customHeight="1" x14ac:dyDescent="0.2"/>
    <row r="2075" s="40" customFormat="1" ht="12.75" customHeight="1" x14ac:dyDescent="0.2"/>
    <row r="2076" s="40" customFormat="1" ht="12.75" customHeight="1" x14ac:dyDescent="0.2"/>
    <row r="2077" s="40" customFormat="1" ht="12.75" customHeight="1" x14ac:dyDescent="0.2"/>
    <row r="2078" s="40" customFormat="1" ht="12.75" customHeight="1" x14ac:dyDescent="0.2"/>
    <row r="2079" s="40" customFormat="1" ht="12.75" customHeight="1" x14ac:dyDescent="0.2"/>
    <row r="2080" s="40" customFormat="1" ht="12.75" customHeight="1" x14ac:dyDescent="0.2"/>
    <row r="2081" s="40" customFormat="1" ht="12.75" customHeight="1" x14ac:dyDescent="0.2"/>
    <row r="2082" s="40" customFormat="1" ht="12.75" customHeight="1" x14ac:dyDescent="0.2"/>
    <row r="2083" s="40" customFormat="1" ht="12.75" customHeight="1" x14ac:dyDescent="0.2"/>
    <row r="2084" s="40" customFormat="1" ht="12.75" customHeight="1" x14ac:dyDescent="0.2"/>
    <row r="2085" s="40" customFormat="1" ht="12.75" customHeight="1" x14ac:dyDescent="0.2"/>
    <row r="2086" s="40" customFormat="1" ht="12.75" customHeight="1" x14ac:dyDescent="0.2"/>
    <row r="2087" s="40" customFormat="1" ht="12.75" customHeight="1" x14ac:dyDescent="0.2"/>
    <row r="2088" s="40" customFormat="1" ht="12.75" customHeight="1" x14ac:dyDescent="0.2"/>
    <row r="2089" s="40" customFormat="1" ht="12.75" customHeight="1" x14ac:dyDescent="0.2"/>
    <row r="2090" s="40" customFormat="1" ht="12.75" customHeight="1" x14ac:dyDescent="0.2"/>
    <row r="2091" s="40" customFormat="1" ht="12.75" customHeight="1" x14ac:dyDescent="0.2"/>
    <row r="2092" s="40" customFormat="1" ht="12.75" customHeight="1" x14ac:dyDescent="0.2"/>
    <row r="2093" s="40" customFormat="1" ht="12.75" customHeight="1" x14ac:dyDescent="0.2"/>
    <row r="2094" s="40" customFormat="1" ht="12.75" customHeight="1" x14ac:dyDescent="0.2"/>
    <row r="2095" s="40" customFormat="1" ht="12.75" customHeight="1" x14ac:dyDescent="0.2"/>
    <row r="2096" s="40" customFormat="1" ht="12.75" customHeight="1" x14ac:dyDescent="0.2"/>
    <row r="2097" s="40" customFormat="1" ht="12.75" customHeight="1" x14ac:dyDescent="0.2"/>
    <row r="2098" s="40" customFormat="1" ht="12.75" customHeight="1" x14ac:dyDescent="0.2"/>
    <row r="2099" s="40" customFormat="1" ht="12.75" customHeight="1" x14ac:dyDescent="0.2"/>
    <row r="2100" s="40" customFormat="1" ht="12.75" customHeight="1" x14ac:dyDescent="0.2"/>
    <row r="2101" s="40" customFormat="1" ht="12.75" customHeight="1" x14ac:dyDescent="0.2"/>
    <row r="2102" s="40" customFormat="1" ht="12.75" customHeight="1" x14ac:dyDescent="0.2"/>
    <row r="2103" s="40" customFormat="1" ht="12.75" customHeight="1" x14ac:dyDescent="0.2"/>
    <row r="2104" s="40" customFormat="1" ht="12.75" customHeight="1" x14ac:dyDescent="0.2"/>
    <row r="2105" s="40" customFormat="1" ht="12.75" customHeight="1" x14ac:dyDescent="0.2"/>
    <row r="2106" s="40" customFormat="1" ht="12.75" customHeight="1" x14ac:dyDescent="0.2"/>
    <row r="2107" s="40" customFormat="1" ht="12.75" customHeight="1" x14ac:dyDescent="0.2"/>
    <row r="2108" s="40" customFormat="1" ht="12.75" customHeight="1" x14ac:dyDescent="0.2"/>
    <row r="2109" s="40" customFormat="1" ht="12.75" customHeight="1" x14ac:dyDescent="0.2"/>
    <row r="2110" s="40" customFormat="1" ht="12.75" customHeight="1" x14ac:dyDescent="0.2"/>
    <row r="2111" s="40" customFormat="1" ht="12.75" customHeight="1" x14ac:dyDescent="0.2"/>
    <row r="2112" s="40" customFormat="1" ht="12.75" customHeight="1" x14ac:dyDescent="0.2"/>
    <row r="2113" s="40" customFormat="1" ht="12.75" customHeight="1" x14ac:dyDescent="0.2"/>
    <row r="2114" s="40" customFormat="1" ht="12.75" customHeight="1" x14ac:dyDescent="0.2"/>
    <row r="2115" s="40" customFormat="1" ht="12.75" customHeight="1" x14ac:dyDescent="0.2"/>
    <row r="2116" s="40" customFormat="1" ht="12.75" customHeight="1" x14ac:dyDescent="0.2"/>
    <row r="2117" s="40" customFormat="1" ht="12.75" customHeight="1" x14ac:dyDescent="0.2"/>
    <row r="2118" s="40" customFormat="1" ht="12.75" customHeight="1" x14ac:dyDescent="0.2"/>
    <row r="2119" s="40" customFormat="1" ht="12.75" customHeight="1" x14ac:dyDescent="0.2"/>
    <row r="2120" s="40" customFormat="1" ht="12.75" customHeight="1" x14ac:dyDescent="0.2"/>
    <row r="2121" s="40" customFormat="1" ht="12.75" customHeight="1" x14ac:dyDescent="0.2"/>
    <row r="2122" s="40" customFormat="1" ht="12.75" customHeight="1" x14ac:dyDescent="0.2"/>
    <row r="2123" s="40" customFormat="1" ht="12.75" customHeight="1" x14ac:dyDescent="0.2"/>
    <row r="2124" s="40" customFormat="1" ht="12.75" customHeight="1" x14ac:dyDescent="0.2"/>
    <row r="2125" s="40" customFormat="1" ht="12.75" customHeight="1" x14ac:dyDescent="0.2"/>
    <row r="2126" s="40" customFormat="1" ht="12.75" customHeight="1" x14ac:dyDescent="0.2"/>
    <row r="2127" s="40" customFormat="1" ht="12.75" customHeight="1" x14ac:dyDescent="0.2"/>
    <row r="2128" s="40" customFormat="1" ht="12.75" customHeight="1" x14ac:dyDescent="0.2"/>
    <row r="2129" s="40" customFormat="1" ht="12.75" customHeight="1" x14ac:dyDescent="0.2"/>
    <row r="2130" s="40" customFormat="1" ht="12.75" customHeight="1" x14ac:dyDescent="0.2"/>
    <row r="2131" s="40" customFormat="1" ht="12.75" customHeight="1" x14ac:dyDescent="0.2"/>
    <row r="2132" s="40" customFormat="1" ht="12.75" customHeight="1" x14ac:dyDescent="0.2"/>
    <row r="2133" s="40" customFormat="1" ht="12.75" customHeight="1" x14ac:dyDescent="0.2"/>
    <row r="2134" s="40" customFormat="1" ht="12.75" customHeight="1" x14ac:dyDescent="0.2"/>
    <row r="2135" s="40" customFormat="1" ht="12.75" customHeight="1" x14ac:dyDescent="0.2"/>
    <row r="2136" s="40" customFormat="1" ht="12.75" customHeight="1" x14ac:dyDescent="0.2"/>
    <row r="2137" s="40" customFormat="1" ht="12.75" customHeight="1" x14ac:dyDescent="0.2"/>
    <row r="2138" s="40" customFormat="1" ht="12.75" customHeight="1" x14ac:dyDescent="0.2"/>
    <row r="2139" s="40" customFormat="1" ht="12.75" customHeight="1" x14ac:dyDescent="0.2"/>
    <row r="2140" s="40" customFormat="1" ht="12.75" customHeight="1" x14ac:dyDescent="0.2"/>
    <row r="2141" s="40" customFormat="1" ht="12.75" customHeight="1" x14ac:dyDescent="0.2"/>
    <row r="2142" s="40" customFormat="1" ht="12.75" customHeight="1" x14ac:dyDescent="0.2"/>
    <row r="2143" s="40" customFormat="1" ht="12.75" customHeight="1" x14ac:dyDescent="0.2"/>
    <row r="2144" s="40" customFormat="1" ht="12.75" customHeight="1" x14ac:dyDescent="0.2"/>
    <row r="2145" s="40" customFormat="1" ht="12.75" customHeight="1" x14ac:dyDescent="0.2"/>
    <row r="2146" s="40" customFormat="1" ht="12.75" customHeight="1" x14ac:dyDescent="0.2"/>
    <row r="2147" s="40" customFormat="1" ht="12.75" customHeight="1" x14ac:dyDescent="0.2"/>
    <row r="2148" s="40" customFormat="1" ht="12.75" customHeight="1" x14ac:dyDescent="0.2"/>
    <row r="2149" s="40" customFormat="1" ht="12.75" customHeight="1" x14ac:dyDescent="0.2"/>
    <row r="2150" s="40" customFormat="1" ht="12.75" customHeight="1" x14ac:dyDescent="0.2"/>
    <row r="2151" s="40" customFormat="1" ht="12.75" customHeight="1" x14ac:dyDescent="0.2"/>
    <row r="2152" s="40" customFormat="1" ht="12.75" customHeight="1" x14ac:dyDescent="0.2"/>
    <row r="2153" s="40" customFormat="1" ht="12.75" customHeight="1" x14ac:dyDescent="0.2"/>
    <row r="2154" s="40" customFormat="1" ht="12.75" customHeight="1" x14ac:dyDescent="0.2"/>
    <row r="2155" s="40" customFormat="1" ht="12.75" customHeight="1" x14ac:dyDescent="0.2"/>
    <row r="2156" s="40" customFormat="1" ht="12.75" customHeight="1" x14ac:dyDescent="0.2"/>
    <row r="2157" s="40" customFormat="1" ht="12.75" customHeight="1" x14ac:dyDescent="0.2"/>
    <row r="2158" s="40" customFormat="1" ht="12.75" customHeight="1" x14ac:dyDescent="0.2"/>
    <row r="2159" s="40" customFormat="1" ht="12.75" customHeight="1" x14ac:dyDescent="0.2"/>
    <row r="2160" s="40" customFormat="1" ht="12.75" customHeight="1" x14ac:dyDescent="0.2"/>
    <row r="2161" s="40" customFormat="1" ht="12.75" customHeight="1" x14ac:dyDescent="0.2"/>
    <row r="2162" s="40" customFormat="1" ht="12.75" customHeight="1" x14ac:dyDescent="0.2"/>
    <row r="2163" s="40" customFormat="1" ht="12.75" customHeight="1" x14ac:dyDescent="0.2"/>
    <row r="2164" s="40" customFormat="1" ht="12.75" customHeight="1" x14ac:dyDescent="0.2"/>
    <row r="2165" s="40" customFormat="1" ht="12.75" customHeight="1" x14ac:dyDescent="0.2"/>
    <row r="2166" s="40" customFormat="1" ht="12.75" customHeight="1" x14ac:dyDescent="0.2"/>
    <row r="2167" s="40" customFormat="1" ht="12.75" customHeight="1" x14ac:dyDescent="0.2"/>
    <row r="2168" s="40" customFormat="1" ht="12.75" customHeight="1" x14ac:dyDescent="0.2"/>
    <row r="2169" s="40" customFormat="1" ht="12.75" customHeight="1" x14ac:dyDescent="0.2"/>
    <row r="2170" s="40" customFormat="1" ht="12.75" customHeight="1" x14ac:dyDescent="0.2"/>
    <row r="2171" s="40" customFormat="1" ht="12.75" customHeight="1" x14ac:dyDescent="0.2"/>
    <row r="2172" s="40" customFormat="1" ht="12.75" customHeight="1" x14ac:dyDescent="0.2"/>
    <row r="2173" s="40" customFormat="1" ht="12.75" customHeight="1" x14ac:dyDescent="0.2"/>
    <row r="2174" s="40" customFormat="1" ht="12.75" customHeight="1" x14ac:dyDescent="0.2"/>
    <row r="2175" s="40" customFormat="1" ht="12.75" customHeight="1" x14ac:dyDescent="0.2"/>
    <row r="2176" s="40" customFormat="1" ht="12.75" customHeight="1" x14ac:dyDescent="0.2"/>
    <row r="2177" s="40" customFormat="1" ht="12.75" customHeight="1" x14ac:dyDescent="0.2"/>
    <row r="2178" s="40" customFormat="1" ht="12.75" customHeight="1" x14ac:dyDescent="0.2"/>
    <row r="2179" s="40" customFormat="1" ht="12.75" customHeight="1" x14ac:dyDescent="0.2"/>
    <row r="2180" s="40" customFormat="1" ht="12.75" customHeight="1" x14ac:dyDescent="0.2"/>
    <row r="2181" s="40" customFormat="1" ht="12.75" customHeight="1" x14ac:dyDescent="0.2"/>
    <row r="2182" s="40" customFormat="1" ht="12.75" customHeight="1" x14ac:dyDescent="0.2"/>
    <row r="2183" s="40" customFormat="1" ht="12.75" customHeight="1" x14ac:dyDescent="0.2"/>
    <row r="2184" s="40" customFormat="1" ht="12.75" customHeight="1" x14ac:dyDescent="0.2"/>
    <row r="2185" s="40" customFormat="1" ht="12.75" customHeight="1" x14ac:dyDescent="0.2"/>
    <row r="2186" s="40" customFormat="1" ht="12.75" customHeight="1" x14ac:dyDescent="0.2"/>
    <row r="2187" s="40" customFormat="1" ht="12.75" customHeight="1" x14ac:dyDescent="0.2"/>
    <row r="2188" s="40" customFormat="1" ht="12.75" customHeight="1" x14ac:dyDescent="0.2"/>
    <row r="2189" s="40" customFormat="1" ht="12.75" customHeight="1" x14ac:dyDescent="0.2"/>
    <row r="2190" s="40" customFormat="1" ht="12.75" customHeight="1" x14ac:dyDescent="0.2"/>
    <row r="2191" s="40" customFormat="1" ht="12.75" customHeight="1" x14ac:dyDescent="0.2"/>
    <row r="2192" s="40" customFormat="1" ht="12.75" customHeight="1" x14ac:dyDescent="0.2"/>
    <row r="2193" s="40" customFormat="1" ht="12.75" customHeight="1" x14ac:dyDescent="0.2"/>
    <row r="2194" s="40" customFormat="1" ht="12.75" customHeight="1" x14ac:dyDescent="0.2"/>
    <row r="2195" s="40" customFormat="1" ht="12.75" customHeight="1" x14ac:dyDescent="0.2"/>
    <row r="2196" s="40" customFormat="1" ht="12.75" customHeight="1" x14ac:dyDescent="0.2"/>
    <row r="2197" s="40" customFormat="1" ht="12.75" customHeight="1" x14ac:dyDescent="0.2"/>
    <row r="2198" s="40" customFormat="1" ht="12.75" customHeight="1" x14ac:dyDescent="0.2"/>
    <row r="2199" s="40" customFormat="1" ht="12.75" customHeight="1" x14ac:dyDescent="0.2"/>
    <row r="2200" s="40" customFormat="1" ht="12.75" customHeight="1" x14ac:dyDescent="0.2"/>
    <row r="2201" s="40" customFormat="1" ht="12.75" customHeight="1" x14ac:dyDescent="0.2"/>
    <row r="2202" s="40" customFormat="1" ht="12.75" customHeight="1" x14ac:dyDescent="0.2"/>
    <row r="2203" s="40" customFormat="1" ht="12.75" customHeight="1" x14ac:dyDescent="0.2"/>
    <row r="2204" s="40" customFormat="1" ht="12.75" customHeight="1" x14ac:dyDescent="0.2"/>
    <row r="2205" s="40" customFormat="1" ht="12.75" customHeight="1" x14ac:dyDescent="0.2"/>
    <row r="2206" s="40" customFormat="1" ht="12.75" customHeight="1" x14ac:dyDescent="0.2"/>
    <row r="2207" s="40" customFormat="1" ht="12.75" customHeight="1" x14ac:dyDescent="0.2"/>
    <row r="2208" s="40" customFormat="1" ht="12.75" customHeight="1" x14ac:dyDescent="0.2"/>
    <row r="2209" s="40" customFormat="1" ht="12.75" customHeight="1" x14ac:dyDescent="0.2"/>
    <row r="2210" s="40" customFormat="1" ht="12.75" customHeight="1" x14ac:dyDescent="0.2"/>
    <row r="2211" s="40" customFormat="1" ht="12.75" customHeight="1" x14ac:dyDescent="0.2"/>
    <row r="2212" s="40" customFormat="1" ht="12.75" customHeight="1" x14ac:dyDescent="0.2"/>
    <row r="2213" s="40" customFormat="1" ht="12.75" customHeight="1" x14ac:dyDescent="0.2"/>
    <row r="2214" s="40" customFormat="1" ht="12.75" customHeight="1" x14ac:dyDescent="0.2"/>
    <row r="2215" s="40" customFormat="1" ht="12.75" customHeight="1" x14ac:dyDescent="0.2"/>
    <row r="2216" s="40" customFormat="1" ht="12.75" customHeight="1" x14ac:dyDescent="0.2"/>
    <row r="2217" s="40" customFormat="1" ht="12.75" customHeight="1" x14ac:dyDescent="0.2"/>
    <row r="2218" s="40" customFormat="1" ht="12.75" customHeight="1" x14ac:dyDescent="0.2"/>
    <row r="2219" s="40" customFormat="1" ht="12.75" customHeight="1" x14ac:dyDescent="0.2"/>
    <row r="2220" s="40" customFormat="1" ht="12.75" customHeight="1" x14ac:dyDescent="0.2"/>
    <row r="2221" s="40" customFormat="1" ht="12.75" customHeight="1" x14ac:dyDescent="0.2"/>
    <row r="2222" s="40" customFormat="1" ht="12.75" customHeight="1" x14ac:dyDescent="0.2"/>
    <row r="2223" s="40" customFormat="1" ht="12.75" customHeight="1" x14ac:dyDescent="0.2"/>
    <row r="2224" s="40" customFormat="1" ht="12.75" customHeight="1" x14ac:dyDescent="0.2"/>
    <row r="2225" s="40" customFormat="1" ht="12.75" customHeight="1" x14ac:dyDescent="0.2"/>
    <row r="2226" s="40" customFormat="1" ht="12.75" customHeight="1" x14ac:dyDescent="0.2"/>
    <row r="2227" s="40" customFormat="1" ht="12.75" customHeight="1" x14ac:dyDescent="0.2"/>
    <row r="2228" s="40" customFormat="1" ht="12.75" customHeight="1" x14ac:dyDescent="0.2"/>
    <row r="2229" s="40" customFormat="1" ht="12.75" customHeight="1" x14ac:dyDescent="0.2"/>
    <row r="2230" s="40" customFormat="1" ht="12.75" customHeight="1" x14ac:dyDescent="0.2"/>
    <row r="2231" s="40" customFormat="1" ht="12.75" customHeight="1" x14ac:dyDescent="0.2"/>
    <row r="2232" s="40" customFormat="1" ht="12.75" customHeight="1" x14ac:dyDescent="0.2"/>
    <row r="2233" s="40" customFormat="1" ht="12.75" customHeight="1" x14ac:dyDescent="0.2"/>
    <row r="2234" s="40" customFormat="1" ht="12.75" customHeight="1" x14ac:dyDescent="0.2"/>
    <row r="2235" s="40" customFormat="1" ht="12.75" customHeight="1" x14ac:dyDescent="0.2"/>
    <row r="2236" s="40" customFormat="1" ht="12.75" customHeight="1" x14ac:dyDescent="0.2"/>
    <row r="2237" s="40" customFormat="1" ht="12.75" customHeight="1" x14ac:dyDescent="0.2"/>
    <row r="2238" s="40" customFormat="1" ht="12.75" customHeight="1" x14ac:dyDescent="0.2"/>
    <row r="2239" s="40" customFormat="1" ht="12.75" customHeight="1" x14ac:dyDescent="0.2"/>
    <row r="2240" s="40" customFormat="1" ht="12.75" customHeight="1" x14ac:dyDescent="0.2"/>
    <row r="2241" s="40" customFormat="1" ht="12.75" customHeight="1" x14ac:dyDescent="0.2"/>
    <row r="2242" s="40" customFormat="1" ht="12.75" customHeight="1" x14ac:dyDescent="0.2"/>
    <row r="2243" s="40" customFormat="1" ht="12.75" customHeight="1" x14ac:dyDescent="0.2"/>
    <row r="2244" s="40" customFormat="1" ht="12.75" customHeight="1" x14ac:dyDescent="0.2"/>
    <row r="2245" s="40" customFormat="1" ht="12.75" customHeight="1" x14ac:dyDescent="0.2"/>
    <row r="2246" s="40" customFormat="1" ht="12.75" customHeight="1" x14ac:dyDescent="0.2"/>
    <row r="2247" s="40" customFormat="1" ht="12.75" customHeight="1" x14ac:dyDescent="0.2"/>
    <row r="2248" s="40" customFormat="1" ht="12.75" customHeight="1" x14ac:dyDescent="0.2"/>
    <row r="2249" s="40" customFormat="1" ht="12.75" customHeight="1" x14ac:dyDescent="0.2"/>
    <row r="2250" s="40" customFormat="1" ht="12.75" customHeight="1" x14ac:dyDescent="0.2"/>
    <row r="2251" s="40" customFormat="1" ht="12.75" customHeight="1" x14ac:dyDescent="0.2"/>
    <row r="2252" s="40" customFormat="1" ht="12.75" customHeight="1" x14ac:dyDescent="0.2"/>
    <row r="2253" s="40" customFormat="1" ht="12.75" customHeight="1" x14ac:dyDescent="0.2"/>
    <row r="2254" s="40" customFormat="1" ht="12.75" customHeight="1" x14ac:dyDescent="0.2"/>
    <row r="2255" s="40" customFormat="1" ht="12.75" customHeight="1" x14ac:dyDescent="0.2"/>
    <row r="2256" s="40" customFormat="1" ht="12.75" customHeight="1" x14ac:dyDescent="0.2"/>
    <row r="2257" s="40" customFormat="1" ht="12.75" customHeight="1" x14ac:dyDescent="0.2"/>
    <row r="2258" s="40" customFormat="1" ht="12.75" customHeight="1" x14ac:dyDescent="0.2"/>
    <row r="2259" s="40" customFormat="1" ht="12.75" customHeight="1" x14ac:dyDescent="0.2"/>
    <row r="2260" s="40" customFormat="1" ht="12.75" customHeight="1" x14ac:dyDescent="0.2"/>
    <row r="2261" s="40" customFormat="1" ht="12.75" customHeight="1" x14ac:dyDescent="0.2"/>
    <row r="2262" s="40" customFormat="1" ht="12.75" customHeight="1" x14ac:dyDescent="0.2"/>
    <row r="2263" s="40" customFormat="1" ht="12.75" customHeight="1" x14ac:dyDescent="0.2"/>
    <row r="2264" s="40" customFormat="1" ht="12.75" customHeight="1" x14ac:dyDescent="0.2"/>
    <row r="2265" s="40" customFormat="1" ht="12.75" customHeight="1" x14ac:dyDescent="0.2"/>
    <row r="2266" s="40" customFormat="1" ht="12.75" customHeight="1" x14ac:dyDescent="0.2"/>
    <row r="2267" s="40" customFormat="1" ht="12.75" customHeight="1" x14ac:dyDescent="0.2"/>
    <row r="2268" s="40" customFormat="1" ht="12.75" customHeight="1" x14ac:dyDescent="0.2"/>
    <row r="2269" s="40" customFormat="1" ht="12.75" customHeight="1" x14ac:dyDescent="0.2"/>
    <row r="2270" s="40" customFormat="1" ht="12.75" customHeight="1" x14ac:dyDescent="0.2"/>
    <row r="2271" s="40" customFormat="1" ht="12.75" customHeight="1" x14ac:dyDescent="0.2"/>
    <row r="2272" s="40" customFormat="1" ht="12.75" customHeight="1" x14ac:dyDescent="0.2"/>
    <row r="2273" s="40" customFormat="1" ht="12.75" customHeight="1" x14ac:dyDescent="0.2"/>
    <row r="2274" s="40" customFormat="1" ht="12.75" customHeight="1" x14ac:dyDescent="0.2"/>
    <row r="2275" s="40" customFormat="1" ht="12.75" customHeight="1" x14ac:dyDescent="0.2"/>
    <row r="2276" s="40" customFormat="1" ht="12.75" customHeight="1" x14ac:dyDescent="0.2"/>
    <row r="2277" s="40" customFormat="1" ht="12.75" customHeight="1" x14ac:dyDescent="0.2"/>
    <row r="2278" s="40" customFormat="1" ht="12.75" customHeight="1" x14ac:dyDescent="0.2"/>
    <row r="2279" s="40" customFormat="1" ht="12.75" customHeight="1" x14ac:dyDescent="0.2"/>
    <row r="2280" s="40" customFormat="1" ht="12.75" customHeight="1" x14ac:dyDescent="0.2"/>
    <row r="2281" s="40" customFormat="1" ht="12.75" customHeight="1" x14ac:dyDescent="0.2"/>
    <row r="2282" s="40" customFormat="1" ht="12.75" customHeight="1" x14ac:dyDescent="0.2"/>
    <row r="2283" s="40" customFormat="1" ht="12.75" customHeight="1" x14ac:dyDescent="0.2"/>
    <row r="2284" s="40" customFormat="1" ht="12.75" customHeight="1" x14ac:dyDescent="0.2"/>
    <row r="2285" s="40" customFormat="1" ht="12.75" customHeight="1" x14ac:dyDescent="0.2"/>
    <row r="2286" s="40" customFormat="1" ht="12.75" customHeight="1" x14ac:dyDescent="0.2"/>
    <row r="2287" s="40" customFormat="1" ht="12.75" customHeight="1" x14ac:dyDescent="0.2"/>
    <row r="2288" s="40" customFormat="1" ht="12.75" customHeight="1" x14ac:dyDescent="0.2"/>
    <row r="2289" s="40" customFormat="1" ht="12.75" customHeight="1" x14ac:dyDescent="0.2"/>
    <row r="2290" s="40" customFormat="1" ht="12.75" customHeight="1" x14ac:dyDescent="0.2"/>
    <row r="2291" s="40" customFormat="1" ht="12.75" customHeight="1" x14ac:dyDescent="0.2"/>
    <row r="2292" s="40" customFormat="1" ht="12.75" customHeight="1" x14ac:dyDescent="0.2"/>
    <row r="2293" s="40" customFormat="1" ht="12.75" customHeight="1" x14ac:dyDescent="0.2"/>
    <row r="2294" s="40" customFormat="1" ht="12.75" customHeight="1" x14ac:dyDescent="0.2"/>
    <row r="2295" s="40" customFormat="1" ht="12.75" customHeight="1" x14ac:dyDescent="0.2"/>
    <row r="2296" s="40" customFormat="1" ht="12.75" customHeight="1" x14ac:dyDescent="0.2"/>
    <row r="2297" s="40" customFormat="1" ht="12.75" customHeight="1" x14ac:dyDescent="0.2"/>
    <row r="2298" s="40" customFormat="1" ht="12.75" customHeight="1" x14ac:dyDescent="0.2"/>
    <row r="2299" s="40" customFormat="1" ht="12.75" customHeight="1" x14ac:dyDescent="0.2"/>
    <row r="2300" s="40" customFormat="1" ht="12.75" customHeight="1" x14ac:dyDescent="0.2"/>
    <row r="2301" s="40" customFormat="1" ht="12.75" customHeight="1" x14ac:dyDescent="0.2"/>
    <row r="2302" s="40" customFormat="1" ht="12.75" customHeight="1" x14ac:dyDescent="0.2"/>
    <row r="2303" s="40" customFormat="1" ht="12.75" customHeight="1" x14ac:dyDescent="0.2"/>
    <row r="2304" s="40" customFormat="1" ht="12.75" customHeight="1" x14ac:dyDescent="0.2"/>
    <row r="2305" s="40" customFormat="1" ht="12.75" customHeight="1" x14ac:dyDescent="0.2"/>
    <row r="2306" s="40" customFormat="1" ht="12.75" customHeight="1" x14ac:dyDescent="0.2"/>
    <row r="2307" s="40" customFormat="1" ht="12.75" customHeight="1" x14ac:dyDescent="0.2"/>
    <row r="2308" s="40" customFormat="1" ht="12.75" customHeight="1" x14ac:dyDescent="0.2"/>
    <row r="2309" s="40" customFormat="1" ht="12.75" customHeight="1" x14ac:dyDescent="0.2"/>
    <row r="2310" s="40" customFormat="1" ht="12.75" customHeight="1" x14ac:dyDescent="0.2"/>
    <row r="2311" s="40" customFormat="1" ht="12.75" customHeight="1" x14ac:dyDescent="0.2"/>
    <row r="2312" s="40" customFormat="1" ht="12.75" customHeight="1" x14ac:dyDescent="0.2"/>
    <row r="2313" s="40" customFormat="1" ht="12.75" customHeight="1" x14ac:dyDescent="0.2"/>
    <row r="2314" s="40" customFormat="1" ht="12.75" customHeight="1" x14ac:dyDescent="0.2"/>
    <row r="2315" s="40" customFormat="1" ht="12.75" customHeight="1" x14ac:dyDescent="0.2"/>
    <row r="2316" s="40" customFormat="1" ht="12.75" customHeight="1" x14ac:dyDescent="0.2"/>
    <row r="2317" s="40" customFormat="1" ht="12.75" customHeight="1" x14ac:dyDescent="0.2"/>
    <row r="2318" s="40" customFormat="1" ht="12.75" customHeight="1" x14ac:dyDescent="0.2"/>
    <row r="2319" s="40" customFormat="1" ht="12.75" customHeight="1" x14ac:dyDescent="0.2"/>
    <row r="2320" s="40" customFormat="1" ht="12.75" customHeight="1" x14ac:dyDescent="0.2"/>
    <row r="2321" s="40" customFormat="1" ht="12.75" customHeight="1" x14ac:dyDescent="0.2"/>
    <row r="2322" s="40" customFormat="1" ht="12.75" customHeight="1" x14ac:dyDescent="0.2"/>
    <row r="2323" s="40" customFormat="1" ht="12.75" customHeight="1" x14ac:dyDescent="0.2"/>
    <row r="2324" s="40" customFormat="1" ht="12.75" customHeight="1" x14ac:dyDescent="0.2"/>
    <row r="2325" s="40" customFormat="1" ht="12.75" customHeight="1" x14ac:dyDescent="0.2"/>
    <row r="2326" s="40" customFormat="1" ht="12.75" customHeight="1" x14ac:dyDescent="0.2"/>
    <row r="2327" s="40" customFormat="1" ht="12.75" customHeight="1" x14ac:dyDescent="0.2"/>
    <row r="2328" s="40" customFormat="1" ht="12.75" customHeight="1" x14ac:dyDescent="0.2"/>
    <row r="2329" s="40" customFormat="1" ht="12.75" customHeight="1" x14ac:dyDescent="0.2"/>
    <row r="2330" s="40" customFormat="1" ht="12.75" customHeight="1" x14ac:dyDescent="0.2"/>
    <row r="2331" s="40" customFormat="1" ht="12.75" customHeight="1" x14ac:dyDescent="0.2"/>
    <row r="2332" s="40" customFormat="1" ht="12.75" customHeight="1" x14ac:dyDescent="0.2"/>
    <row r="2333" s="40" customFormat="1" ht="12.75" customHeight="1" x14ac:dyDescent="0.2"/>
    <row r="2334" s="40" customFormat="1" ht="12.75" customHeight="1" x14ac:dyDescent="0.2"/>
    <row r="2335" s="40" customFormat="1" ht="12.75" customHeight="1" x14ac:dyDescent="0.2"/>
    <row r="2336" s="40" customFormat="1" ht="12.75" customHeight="1" x14ac:dyDescent="0.2"/>
    <row r="2337" s="40" customFormat="1" ht="12.75" customHeight="1" x14ac:dyDescent="0.2"/>
    <row r="2338" s="40" customFormat="1" ht="12.75" customHeight="1" x14ac:dyDescent="0.2"/>
    <row r="2339" s="40" customFormat="1" ht="12.75" customHeight="1" x14ac:dyDescent="0.2"/>
    <row r="2340" s="40" customFormat="1" ht="12.75" customHeight="1" x14ac:dyDescent="0.2"/>
    <row r="2341" s="40" customFormat="1" ht="12.75" customHeight="1" x14ac:dyDescent="0.2"/>
    <row r="2342" s="40" customFormat="1" ht="12.75" customHeight="1" x14ac:dyDescent="0.2"/>
    <row r="2343" s="40" customFormat="1" ht="12.75" customHeight="1" x14ac:dyDescent="0.2"/>
    <row r="2344" s="40" customFormat="1" ht="12.75" customHeight="1" x14ac:dyDescent="0.2"/>
    <row r="2345" s="40" customFormat="1" ht="12.75" customHeight="1" x14ac:dyDescent="0.2"/>
    <row r="2346" s="40" customFormat="1" ht="12.75" customHeight="1" x14ac:dyDescent="0.2"/>
    <row r="2347" s="40" customFormat="1" ht="12.75" customHeight="1" x14ac:dyDescent="0.2"/>
    <row r="2348" s="40" customFormat="1" ht="12.75" customHeight="1" x14ac:dyDescent="0.2"/>
    <row r="2349" s="40" customFormat="1" ht="12.75" customHeight="1" x14ac:dyDescent="0.2"/>
    <row r="2350" s="40" customFormat="1" ht="12.75" customHeight="1" x14ac:dyDescent="0.2"/>
    <row r="2351" s="40" customFormat="1" ht="12.75" customHeight="1" x14ac:dyDescent="0.2"/>
    <row r="2352" s="40" customFormat="1" ht="12.75" customHeight="1" x14ac:dyDescent="0.2"/>
    <row r="2353" s="40" customFormat="1" ht="12.75" customHeight="1" x14ac:dyDescent="0.2"/>
    <row r="2354" s="40" customFormat="1" ht="12.75" customHeight="1" x14ac:dyDescent="0.2"/>
    <row r="2355" s="40" customFormat="1" ht="12.75" customHeight="1" x14ac:dyDescent="0.2"/>
    <row r="2356" s="40" customFormat="1" ht="12.75" customHeight="1" x14ac:dyDescent="0.2"/>
    <row r="2357" s="40" customFormat="1" ht="12.75" customHeight="1" x14ac:dyDescent="0.2"/>
    <row r="2358" s="40" customFormat="1" ht="12.75" customHeight="1" x14ac:dyDescent="0.2"/>
    <row r="2359" s="40" customFormat="1" ht="12.75" customHeight="1" x14ac:dyDescent="0.2"/>
    <row r="2360" s="40" customFormat="1" ht="12.75" customHeight="1" x14ac:dyDescent="0.2"/>
    <row r="2361" s="40" customFormat="1" ht="12.75" customHeight="1" x14ac:dyDescent="0.2"/>
    <row r="2362" s="40" customFormat="1" ht="12.75" customHeight="1" x14ac:dyDescent="0.2"/>
    <row r="2363" s="40" customFormat="1" ht="12.75" customHeight="1" x14ac:dyDescent="0.2"/>
    <row r="2364" s="40" customFormat="1" ht="12.75" customHeight="1" x14ac:dyDescent="0.2"/>
    <row r="2365" s="40" customFormat="1" ht="12.75" customHeight="1" x14ac:dyDescent="0.2"/>
    <row r="2366" s="40" customFormat="1" ht="12.75" customHeight="1" x14ac:dyDescent="0.2"/>
    <row r="2367" s="40" customFormat="1" ht="12.75" customHeight="1" x14ac:dyDescent="0.2"/>
    <row r="2368" s="40" customFormat="1" ht="12.75" customHeight="1" x14ac:dyDescent="0.2"/>
    <row r="2369" s="40" customFormat="1" ht="12.75" customHeight="1" x14ac:dyDescent="0.2"/>
    <row r="2370" s="40" customFormat="1" ht="12.75" customHeight="1" x14ac:dyDescent="0.2"/>
    <row r="2371" s="40" customFormat="1" ht="12.75" customHeight="1" x14ac:dyDescent="0.2"/>
    <row r="2372" s="40" customFormat="1" ht="12.75" customHeight="1" x14ac:dyDescent="0.2"/>
    <row r="2373" s="40" customFormat="1" ht="12.75" customHeight="1" x14ac:dyDescent="0.2"/>
    <row r="2374" s="40" customFormat="1" ht="12.75" customHeight="1" x14ac:dyDescent="0.2"/>
    <row r="2375" s="40" customFormat="1" ht="12.75" customHeight="1" x14ac:dyDescent="0.2"/>
    <row r="2376" s="40" customFormat="1" ht="12.75" customHeight="1" x14ac:dyDescent="0.2"/>
    <row r="2377" s="40" customFormat="1" ht="12.75" customHeight="1" x14ac:dyDescent="0.2"/>
    <row r="2378" s="40" customFormat="1" ht="12.75" customHeight="1" x14ac:dyDescent="0.2"/>
    <row r="2379" s="40" customFormat="1" ht="12.75" customHeight="1" x14ac:dyDescent="0.2"/>
    <row r="2380" s="40" customFormat="1" ht="12.75" customHeight="1" x14ac:dyDescent="0.2"/>
    <row r="2381" s="40" customFormat="1" ht="12.75" customHeight="1" x14ac:dyDescent="0.2"/>
    <row r="2382" s="40" customFormat="1" ht="12.75" customHeight="1" x14ac:dyDescent="0.2"/>
    <row r="2383" s="40" customFormat="1" ht="12.75" customHeight="1" x14ac:dyDescent="0.2"/>
    <row r="2384" s="40" customFormat="1" ht="12.75" customHeight="1" x14ac:dyDescent="0.2"/>
    <row r="2385" s="40" customFormat="1" ht="12.75" customHeight="1" x14ac:dyDescent="0.2"/>
    <row r="2386" s="40" customFormat="1" ht="12.75" customHeight="1" x14ac:dyDescent="0.2"/>
    <row r="2387" s="40" customFormat="1" ht="12.75" customHeight="1" x14ac:dyDescent="0.2"/>
    <row r="2388" s="40" customFormat="1" ht="12.75" customHeight="1" x14ac:dyDescent="0.2"/>
    <row r="2389" s="40" customFormat="1" ht="12.75" customHeight="1" x14ac:dyDescent="0.2"/>
    <row r="2390" s="40" customFormat="1" ht="12.75" customHeight="1" x14ac:dyDescent="0.2"/>
    <row r="2391" s="40" customFormat="1" ht="12.75" customHeight="1" x14ac:dyDescent="0.2"/>
    <row r="2392" s="40" customFormat="1" ht="12.75" customHeight="1" x14ac:dyDescent="0.2"/>
    <row r="2393" s="40" customFormat="1" ht="12.75" customHeight="1" x14ac:dyDescent="0.2"/>
    <row r="2394" s="40" customFormat="1" ht="12.75" customHeight="1" x14ac:dyDescent="0.2"/>
    <row r="2395" s="40" customFormat="1" ht="12.75" customHeight="1" x14ac:dyDescent="0.2"/>
    <row r="2396" s="40" customFormat="1" ht="12.75" customHeight="1" x14ac:dyDescent="0.2"/>
    <row r="2397" s="40" customFormat="1" ht="12.75" customHeight="1" x14ac:dyDescent="0.2"/>
    <row r="2398" s="40" customFormat="1" ht="12.75" customHeight="1" x14ac:dyDescent="0.2"/>
    <row r="2399" s="40" customFormat="1" ht="12.75" customHeight="1" x14ac:dyDescent="0.2"/>
    <row r="2400" s="40" customFormat="1" ht="12.75" customHeight="1" x14ac:dyDescent="0.2"/>
    <row r="2401" s="40" customFormat="1" ht="12.75" customHeight="1" x14ac:dyDescent="0.2"/>
    <row r="2402" s="40" customFormat="1" ht="12.75" customHeight="1" x14ac:dyDescent="0.2"/>
    <row r="2403" s="40" customFormat="1" ht="12.75" customHeight="1" x14ac:dyDescent="0.2"/>
    <row r="2404" s="40" customFormat="1" ht="12.75" customHeight="1" x14ac:dyDescent="0.2"/>
    <row r="2405" s="40" customFormat="1" ht="12.75" customHeight="1" x14ac:dyDescent="0.2"/>
    <row r="2406" s="40" customFormat="1" ht="12.75" customHeight="1" x14ac:dyDescent="0.2"/>
    <row r="2407" s="40" customFormat="1" ht="12.75" customHeight="1" x14ac:dyDescent="0.2"/>
    <row r="2408" s="40" customFormat="1" ht="12.75" customHeight="1" x14ac:dyDescent="0.2"/>
    <row r="2409" s="40" customFormat="1" ht="12.75" customHeight="1" x14ac:dyDescent="0.2"/>
    <row r="2410" s="40" customFormat="1" ht="12.75" customHeight="1" x14ac:dyDescent="0.2"/>
    <row r="2411" s="40" customFormat="1" ht="12.75" customHeight="1" x14ac:dyDescent="0.2"/>
    <row r="2412" s="40" customFormat="1" ht="12.75" customHeight="1" x14ac:dyDescent="0.2"/>
    <row r="2413" s="40" customFormat="1" ht="12.75" customHeight="1" x14ac:dyDescent="0.2"/>
    <row r="2414" s="40" customFormat="1" ht="12.75" customHeight="1" x14ac:dyDescent="0.2"/>
    <row r="2415" s="40" customFormat="1" ht="12.75" customHeight="1" x14ac:dyDescent="0.2"/>
    <row r="2416" s="40" customFormat="1" ht="12.75" customHeight="1" x14ac:dyDescent="0.2"/>
    <row r="2417" s="40" customFormat="1" ht="12.75" customHeight="1" x14ac:dyDescent="0.2"/>
    <row r="2418" s="40" customFormat="1" ht="12.75" customHeight="1" x14ac:dyDescent="0.2"/>
    <row r="2419" s="40" customFormat="1" ht="12.75" customHeight="1" x14ac:dyDescent="0.2"/>
    <row r="2420" s="40" customFormat="1" ht="12.75" customHeight="1" x14ac:dyDescent="0.2"/>
    <row r="2421" s="40" customFormat="1" ht="12.75" customHeight="1" x14ac:dyDescent="0.2"/>
    <row r="2422" s="40" customFormat="1" ht="12.75" customHeight="1" x14ac:dyDescent="0.2"/>
    <row r="2423" s="40" customFormat="1" ht="12.75" customHeight="1" x14ac:dyDescent="0.2"/>
    <row r="2424" s="40" customFormat="1" ht="12.75" customHeight="1" x14ac:dyDescent="0.2"/>
    <row r="2425" s="40" customFormat="1" ht="12.75" customHeight="1" x14ac:dyDescent="0.2"/>
    <row r="2426" s="40" customFormat="1" ht="12.75" customHeight="1" x14ac:dyDescent="0.2"/>
    <row r="2427" s="40" customFormat="1" ht="12.75" customHeight="1" x14ac:dyDescent="0.2"/>
    <row r="2428" s="40" customFormat="1" ht="12.75" customHeight="1" x14ac:dyDescent="0.2"/>
    <row r="2429" s="40" customFormat="1" ht="12.75" customHeight="1" x14ac:dyDescent="0.2"/>
    <row r="2430" s="40" customFormat="1" ht="12.75" customHeight="1" x14ac:dyDescent="0.2"/>
    <row r="2431" s="40" customFormat="1" ht="12.75" customHeight="1" x14ac:dyDescent="0.2"/>
    <row r="2432" s="40" customFormat="1" ht="12.75" customHeight="1" x14ac:dyDescent="0.2"/>
    <row r="2433" s="40" customFormat="1" ht="12.75" customHeight="1" x14ac:dyDescent="0.2"/>
    <row r="2434" s="40" customFormat="1" ht="12.75" customHeight="1" x14ac:dyDescent="0.2"/>
    <row r="2435" s="40" customFormat="1" ht="12.75" customHeight="1" x14ac:dyDescent="0.2"/>
    <row r="2436" s="40" customFormat="1" ht="12.75" customHeight="1" x14ac:dyDescent="0.2"/>
    <row r="2437" s="40" customFormat="1" ht="12.75" customHeight="1" x14ac:dyDescent="0.2"/>
    <row r="2438" s="40" customFormat="1" ht="12.75" customHeight="1" x14ac:dyDescent="0.2"/>
    <row r="2439" s="40" customFormat="1" ht="12.75" customHeight="1" x14ac:dyDescent="0.2"/>
    <row r="2440" s="40" customFormat="1" ht="12.75" customHeight="1" x14ac:dyDescent="0.2"/>
    <row r="2441" s="40" customFormat="1" ht="12.75" customHeight="1" x14ac:dyDescent="0.2"/>
    <row r="2442" s="40" customFormat="1" ht="12.75" customHeight="1" x14ac:dyDescent="0.2"/>
    <row r="2443" s="40" customFormat="1" ht="12.75" customHeight="1" x14ac:dyDescent="0.2"/>
    <row r="2444" s="40" customFormat="1" ht="12.75" customHeight="1" x14ac:dyDescent="0.2"/>
    <row r="2445" s="40" customFormat="1" ht="12.75" customHeight="1" x14ac:dyDescent="0.2"/>
    <row r="2446" s="40" customFormat="1" ht="12.75" customHeight="1" x14ac:dyDescent="0.2"/>
    <row r="2447" s="40" customFormat="1" ht="12.75" customHeight="1" x14ac:dyDescent="0.2"/>
    <row r="2448" s="40" customFormat="1" ht="12.75" customHeight="1" x14ac:dyDescent="0.2"/>
    <row r="2449" s="40" customFormat="1" ht="12.75" customHeight="1" x14ac:dyDescent="0.2"/>
    <row r="2450" s="40" customFormat="1" ht="12.75" customHeight="1" x14ac:dyDescent="0.2"/>
    <row r="2451" s="40" customFormat="1" ht="12.75" customHeight="1" x14ac:dyDescent="0.2"/>
    <row r="2452" s="40" customFormat="1" ht="12.75" customHeight="1" x14ac:dyDescent="0.2"/>
    <row r="2453" s="40" customFormat="1" ht="12.75" customHeight="1" x14ac:dyDescent="0.2"/>
    <row r="2454" s="40" customFormat="1" ht="12.75" customHeight="1" x14ac:dyDescent="0.2"/>
    <row r="2455" s="40" customFormat="1" ht="12.75" customHeight="1" x14ac:dyDescent="0.2"/>
    <row r="2456" s="40" customFormat="1" ht="12.75" customHeight="1" x14ac:dyDescent="0.2"/>
    <row r="2457" s="40" customFormat="1" ht="12.75" customHeight="1" x14ac:dyDescent="0.2"/>
    <row r="2458" s="40" customFormat="1" ht="12.75" customHeight="1" x14ac:dyDescent="0.2"/>
    <row r="2459" s="40" customFormat="1" ht="12.75" customHeight="1" x14ac:dyDescent="0.2"/>
    <row r="2460" s="40" customFormat="1" ht="12.75" customHeight="1" x14ac:dyDescent="0.2"/>
    <row r="2461" s="40" customFormat="1" ht="12.75" customHeight="1" x14ac:dyDescent="0.2"/>
    <row r="2462" s="40" customFormat="1" ht="12.75" customHeight="1" x14ac:dyDescent="0.2"/>
    <row r="2463" s="40" customFormat="1" ht="12.75" customHeight="1" x14ac:dyDescent="0.2"/>
    <row r="2464" s="40" customFormat="1" ht="12.75" customHeight="1" x14ac:dyDescent="0.2"/>
    <row r="2465" s="40" customFormat="1" ht="12.75" customHeight="1" x14ac:dyDescent="0.2"/>
    <row r="2466" s="40" customFormat="1" ht="12.75" customHeight="1" x14ac:dyDescent="0.2"/>
    <row r="2467" s="40" customFormat="1" ht="12.75" customHeight="1" x14ac:dyDescent="0.2"/>
    <row r="2468" s="40" customFormat="1" ht="12.75" customHeight="1" x14ac:dyDescent="0.2"/>
    <row r="2469" s="40" customFormat="1" ht="12.75" customHeight="1" x14ac:dyDescent="0.2"/>
    <row r="2470" s="40" customFormat="1" ht="12.75" customHeight="1" x14ac:dyDescent="0.2"/>
    <row r="2471" s="40" customFormat="1" ht="12.75" customHeight="1" x14ac:dyDescent="0.2"/>
    <row r="2472" s="40" customFormat="1" ht="12.75" customHeight="1" x14ac:dyDescent="0.2"/>
    <row r="2473" s="40" customFormat="1" ht="12.75" customHeight="1" x14ac:dyDescent="0.2"/>
    <row r="2474" s="40" customFormat="1" ht="12.75" customHeight="1" x14ac:dyDescent="0.2"/>
    <row r="2475" s="40" customFormat="1" ht="12.75" customHeight="1" x14ac:dyDescent="0.2"/>
    <row r="2476" s="40" customFormat="1" ht="12.75" customHeight="1" x14ac:dyDescent="0.2"/>
    <row r="2477" s="40" customFormat="1" ht="12.75" customHeight="1" x14ac:dyDescent="0.2"/>
    <row r="2478" s="40" customFormat="1" ht="12.75" customHeight="1" x14ac:dyDescent="0.2"/>
    <row r="2479" s="40" customFormat="1" ht="12.75" customHeight="1" x14ac:dyDescent="0.2"/>
    <row r="2480" s="40" customFormat="1" ht="12.75" customHeight="1" x14ac:dyDescent="0.2"/>
    <row r="2481" s="40" customFormat="1" ht="12.75" customHeight="1" x14ac:dyDescent="0.2"/>
    <row r="2482" s="40" customFormat="1" ht="12.75" customHeight="1" x14ac:dyDescent="0.2"/>
    <row r="2483" s="40" customFormat="1" ht="12.75" customHeight="1" x14ac:dyDescent="0.2"/>
    <row r="2484" s="40" customFormat="1" ht="12.75" customHeight="1" x14ac:dyDescent="0.2"/>
    <row r="2485" s="40" customFormat="1" ht="12.75" customHeight="1" x14ac:dyDescent="0.2"/>
    <row r="2486" s="40" customFormat="1" ht="12.75" customHeight="1" x14ac:dyDescent="0.2"/>
    <row r="2487" s="40" customFormat="1" ht="12.75" customHeight="1" x14ac:dyDescent="0.2"/>
    <row r="2488" s="40" customFormat="1" ht="12.75" customHeight="1" x14ac:dyDescent="0.2"/>
    <row r="2489" s="40" customFormat="1" ht="12.75" customHeight="1" x14ac:dyDescent="0.2"/>
    <row r="2490" s="40" customFormat="1" ht="12.75" customHeight="1" x14ac:dyDescent="0.2"/>
    <row r="2491" s="40" customFormat="1" ht="12.75" customHeight="1" x14ac:dyDescent="0.2"/>
    <row r="2492" s="40" customFormat="1" ht="12.75" customHeight="1" x14ac:dyDescent="0.2"/>
    <row r="2493" s="40" customFormat="1" ht="12.75" customHeight="1" x14ac:dyDescent="0.2"/>
    <row r="2494" s="40" customFormat="1" ht="12.75" customHeight="1" x14ac:dyDescent="0.2"/>
    <row r="2495" s="40" customFormat="1" ht="12.75" customHeight="1" x14ac:dyDescent="0.2"/>
    <row r="2496" s="40" customFormat="1" ht="12.75" customHeight="1" x14ac:dyDescent="0.2"/>
    <row r="2497" s="40" customFormat="1" ht="12.75" customHeight="1" x14ac:dyDescent="0.2"/>
    <row r="2498" s="40" customFormat="1" ht="12.75" customHeight="1" x14ac:dyDescent="0.2"/>
    <row r="2499" s="40" customFormat="1" ht="12.75" customHeight="1" x14ac:dyDescent="0.2"/>
    <row r="2500" s="40" customFormat="1" ht="12.75" customHeight="1" x14ac:dyDescent="0.2"/>
    <row r="2501" s="40" customFormat="1" ht="12.75" customHeight="1" x14ac:dyDescent="0.2"/>
    <row r="2502" s="40" customFormat="1" ht="12.75" customHeight="1" x14ac:dyDescent="0.2"/>
    <row r="2503" s="40" customFormat="1" ht="12.75" customHeight="1" x14ac:dyDescent="0.2"/>
    <row r="2504" s="40" customFormat="1" ht="12.75" customHeight="1" x14ac:dyDescent="0.2"/>
    <row r="2505" s="40" customFormat="1" ht="12.75" customHeight="1" x14ac:dyDescent="0.2"/>
    <row r="2506" s="40" customFormat="1" ht="12.75" customHeight="1" x14ac:dyDescent="0.2"/>
    <row r="2507" s="40" customFormat="1" ht="12.75" customHeight="1" x14ac:dyDescent="0.2"/>
    <row r="2508" s="40" customFormat="1" ht="12.75" customHeight="1" x14ac:dyDescent="0.2"/>
    <row r="2509" s="40" customFormat="1" ht="12.75" customHeight="1" x14ac:dyDescent="0.2"/>
    <row r="2510" s="40" customFormat="1" ht="12.75" customHeight="1" x14ac:dyDescent="0.2"/>
    <row r="2511" s="40" customFormat="1" ht="12.75" customHeight="1" x14ac:dyDescent="0.2"/>
    <row r="2512" s="40" customFormat="1" ht="12.75" customHeight="1" x14ac:dyDescent="0.2"/>
    <row r="2513" s="40" customFormat="1" ht="12.75" customHeight="1" x14ac:dyDescent="0.2"/>
    <row r="2514" s="40" customFormat="1" ht="12.75" customHeight="1" x14ac:dyDescent="0.2"/>
    <row r="2515" s="40" customFormat="1" ht="12.75" customHeight="1" x14ac:dyDescent="0.2"/>
    <row r="2516" s="40" customFormat="1" ht="12.75" customHeight="1" x14ac:dyDescent="0.2"/>
    <row r="2517" s="40" customFormat="1" ht="12.75" customHeight="1" x14ac:dyDescent="0.2"/>
    <row r="2518" s="40" customFormat="1" ht="12.75" customHeight="1" x14ac:dyDescent="0.2"/>
    <row r="2519" s="40" customFormat="1" ht="12.75" customHeight="1" x14ac:dyDescent="0.2"/>
    <row r="2520" s="40" customFormat="1" ht="12.75" customHeight="1" x14ac:dyDescent="0.2"/>
    <row r="2521" s="40" customFormat="1" ht="12.75" customHeight="1" x14ac:dyDescent="0.2"/>
    <row r="2522" s="40" customFormat="1" ht="12.75" customHeight="1" x14ac:dyDescent="0.2"/>
    <row r="2523" s="40" customFormat="1" ht="12.75" customHeight="1" x14ac:dyDescent="0.2"/>
    <row r="2524" s="40" customFormat="1" ht="12.75" customHeight="1" x14ac:dyDescent="0.2"/>
    <row r="2525" s="40" customFormat="1" ht="12.75" customHeight="1" x14ac:dyDescent="0.2"/>
    <row r="2526" s="40" customFormat="1" ht="12.75" customHeight="1" x14ac:dyDescent="0.2"/>
    <row r="2527" s="40" customFormat="1" ht="12.75" customHeight="1" x14ac:dyDescent="0.2"/>
    <row r="2528" s="40" customFormat="1" ht="12.75" customHeight="1" x14ac:dyDescent="0.2"/>
    <row r="2529" s="40" customFormat="1" ht="12.75" customHeight="1" x14ac:dyDescent="0.2"/>
    <row r="2530" s="40" customFormat="1" ht="12.75" customHeight="1" x14ac:dyDescent="0.2"/>
    <row r="2531" s="40" customFormat="1" ht="12.75" customHeight="1" x14ac:dyDescent="0.2"/>
    <row r="2532" s="40" customFormat="1" ht="12.75" customHeight="1" x14ac:dyDescent="0.2"/>
    <row r="2533" s="40" customFormat="1" ht="12.75" customHeight="1" x14ac:dyDescent="0.2"/>
    <row r="2534" s="40" customFormat="1" ht="12.75" customHeight="1" x14ac:dyDescent="0.2"/>
    <row r="2535" s="40" customFormat="1" ht="12.75" customHeight="1" x14ac:dyDescent="0.2"/>
    <row r="2536" s="40" customFormat="1" ht="12.75" customHeight="1" x14ac:dyDescent="0.2"/>
    <row r="2537" s="40" customFormat="1" ht="12.75" customHeight="1" x14ac:dyDescent="0.2"/>
    <row r="2538" s="40" customFormat="1" ht="12.75" customHeight="1" x14ac:dyDescent="0.2"/>
    <row r="2539" s="40" customFormat="1" ht="12.75" customHeight="1" x14ac:dyDescent="0.2"/>
    <row r="2540" s="40" customFormat="1" ht="12.75" customHeight="1" x14ac:dyDescent="0.2"/>
    <row r="2541" s="40" customFormat="1" ht="12.75" customHeight="1" x14ac:dyDescent="0.2"/>
    <row r="2542" s="40" customFormat="1" ht="12.75" customHeight="1" x14ac:dyDescent="0.2"/>
    <row r="2543" s="40" customFormat="1" ht="12.75" customHeight="1" x14ac:dyDescent="0.2"/>
    <row r="2544" s="40" customFormat="1" ht="12.75" customHeight="1" x14ac:dyDescent="0.2"/>
    <row r="2545" s="40" customFormat="1" ht="12.75" customHeight="1" x14ac:dyDescent="0.2"/>
    <row r="2546" s="40" customFormat="1" ht="12.75" customHeight="1" x14ac:dyDescent="0.2"/>
    <row r="2547" s="40" customFormat="1" ht="12.75" customHeight="1" x14ac:dyDescent="0.2"/>
    <row r="2548" s="40" customFormat="1" ht="12.75" customHeight="1" x14ac:dyDescent="0.2"/>
    <row r="2549" s="40" customFormat="1" ht="12.75" customHeight="1" x14ac:dyDescent="0.2"/>
    <row r="2550" s="40" customFormat="1" ht="12.75" customHeight="1" x14ac:dyDescent="0.2"/>
    <row r="2551" s="40" customFormat="1" ht="12.75" customHeight="1" x14ac:dyDescent="0.2"/>
    <row r="2552" s="40" customFormat="1" ht="12.75" customHeight="1" x14ac:dyDescent="0.2"/>
    <row r="2553" s="40" customFormat="1" ht="12.75" customHeight="1" x14ac:dyDescent="0.2"/>
    <row r="2554" s="40" customFormat="1" ht="12.75" customHeight="1" x14ac:dyDescent="0.2"/>
    <row r="2555" s="40" customFormat="1" ht="12.75" customHeight="1" x14ac:dyDescent="0.2"/>
    <row r="2556" s="40" customFormat="1" ht="12.75" customHeight="1" x14ac:dyDescent="0.2"/>
    <row r="2557" s="40" customFormat="1" ht="12.75" customHeight="1" x14ac:dyDescent="0.2"/>
    <row r="2558" s="40" customFormat="1" ht="12.75" customHeight="1" x14ac:dyDescent="0.2"/>
    <row r="2559" s="40" customFormat="1" ht="12.75" customHeight="1" x14ac:dyDescent="0.2"/>
    <row r="2560" s="40" customFormat="1" ht="12.75" customHeight="1" x14ac:dyDescent="0.2"/>
    <row r="2561" s="40" customFormat="1" ht="12.75" customHeight="1" x14ac:dyDescent="0.2"/>
    <row r="2562" s="40" customFormat="1" ht="12.75" customHeight="1" x14ac:dyDescent="0.2"/>
    <row r="2563" s="40" customFormat="1" ht="12.75" customHeight="1" x14ac:dyDescent="0.2"/>
    <row r="2564" s="40" customFormat="1" ht="12.75" customHeight="1" x14ac:dyDescent="0.2"/>
    <row r="2565" s="40" customFormat="1" ht="12.75" customHeight="1" x14ac:dyDescent="0.2"/>
    <row r="2566" s="40" customFormat="1" ht="12.75" customHeight="1" x14ac:dyDescent="0.2"/>
    <row r="2567" s="40" customFormat="1" ht="12.75" customHeight="1" x14ac:dyDescent="0.2"/>
    <row r="2568" s="40" customFormat="1" ht="12.75" customHeight="1" x14ac:dyDescent="0.2"/>
    <row r="2569" s="40" customFormat="1" ht="12.75" customHeight="1" x14ac:dyDescent="0.2"/>
    <row r="2570" s="40" customFormat="1" ht="12.75" customHeight="1" x14ac:dyDescent="0.2"/>
    <row r="2571" s="40" customFormat="1" ht="12.75" customHeight="1" x14ac:dyDescent="0.2"/>
    <row r="2572" s="40" customFormat="1" ht="12.75" customHeight="1" x14ac:dyDescent="0.2"/>
    <row r="2573" s="40" customFormat="1" ht="12.75" customHeight="1" x14ac:dyDescent="0.2"/>
    <row r="2574" s="40" customFormat="1" ht="12.75" customHeight="1" x14ac:dyDescent="0.2"/>
    <row r="2575" s="40" customFormat="1" ht="12.75" customHeight="1" x14ac:dyDescent="0.2"/>
    <row r="2576" s="40" customFormat="1" ht="12.75" customHeight="1" x14ac:dyDescent="0.2"/>
    <row r="2577" s="40" customFormat="1" ht="12.75" customHeight="1" x14ac:dyDescent="0.2"/>
    <row r="2578" s="40" customFormat="1" ht="12.75" customHeight="1" x14ac:dyDescent="0.2"/>
    <row r="2579" s="40" customFormat="1" ht="12.75" customHeight="1" x14ac:dyDescent="0.2"/>
    <row r="2580" s="40" customFormat="1" ht="12.75" customHeight="1" x14ac:dyDescent="0.2"/>
    <row r="2581" s="40" customFormat="1" ht="12.75" customHeight="1" x14ac:dyDescent="0.2"/>
    <row r="2582" s="40" customFormat="1" ht="12.75" customHeight="1" x14ac:dyDescent="0.2"/>
    <row r="2583" s="40" customFormat="1" ht="12.75" customHeight="1" x14ac:dyDescent="0.2"/>
    <row r="2584" s="40" customFormat="1" ht="12.75" customHeight="1" x14ac:dyDescent="0.2"/>
    <row r="2585" s="40" customFormat="1" ht="12.75" customHeight="1" x14ac:dyDescent="0.2"/>
    <row r="2586" s="40" customFormat="1" ht="12.75" customHeight="1" x14ac:dyDescent="0.2"/>
    <row r="2587" s="40" customFormat="1" ht="12.75" customHeight="1" x14ac:dyDescent="0.2"/>
    <row r="2588" s="40" customFormat="1" ht="12.75" customHeight="1" x14ac:dyDescent="0.2"/>
    <row r="2589" s="40" customFormat="1" ht="12.75" customHeight="1" x14ac:dyDescent="0.2"/>
    <row r="2590" s="40" customFormat="1" ht="12.75" customHeight="1" x14ac:dyDescent="0.2"/>
    <row r="2591" s="40" customFormat="1" ht="12.75" customHeight="1" x14ac:dyDescent="0.2"/>
    <row r="2592" s="40" customFormat="1" ht="12.75" customHeight="1" x14ac:dyDescent="0.2"/>
    <row r="2593" s="40" customFormat="1" ht="12.75" customHeight="1" x14ac:dyDescent="0.2"/>
    <row r="2594" s="40" customFormat="1" ht="12.75" customHeight="1" x14ac:dyDescent="0.2"/>
    <row r="2595" s="40" customFormat="1" ht="12.75" customHeight="1" x14ac:dyDescent="0.2"/>
    <row r="2596" s="40" customFormat="1" ht="12.75" customHeight="1" x14ac:dyDescent="0.2"/>
    <row r="2597" s="40" customFormat="1" ht="12.75" customHeight="1" x14ac:dyDescent="0.2"/>
    <row r="2598" s="40" customFormat="1" ht="12.75" customHeight="1" x14ac:dyDescent="0.2"/>
    <row r="2599" s="40" customFormat="1" ht="12.75" customHeight="1" x14ac:dyDescent="0.2"/>
    <row r="2600" s="40" customFormat="1" ht="12.75" customHeight="1" x14ac:dyDescent="0.2"/>
    <row r="2601" s="40" customFormat="1" ht="12.75" customHeight="1" x14ac:dyDescent="0.2"/>
    <row r="2602" s="40" customFormat="1" ht="12.75" customHeight="1" x14ac:dyDescent="0.2"/>
    <row r="2603" s="40" customFormat="1" ht="12.75" customHeight="1" x14ac:dyDescent="0.2"/>
    <row r="2604" s="40" customFormat="1" ht="12.75" customHeight="1" x14ac:dyDescent="0.2"/>
    <row r="2605" s="40" customFormat="1" ht="12.75" customHeight="1" x14ac:dyDescent="0.2"/>
    <row r="2606" s="40" customFormat="1" ht="12.75" customHeight="1" x14ac:dyDescent="0.2"/>
    <row r="2607" s="40" customFormat="1" ht="12.75" customHeight="1" x14ac:dyDescent="0.2"/>
    <row r="2608" s="40" customFormat="1" ht="12.75" customHeight="1" x14ac:dyDescent="0.2"/>
    <row r="2609" s="40" customFormat="1" ht="12.75" customHeight="1" x14ac:dyDescent="0.2"/>
    <row r="2610" s="40" customFormat="1" ht="12.75" customHeight="1" x14ac:dyDescent="0.2"/>
    <row r="2611" s="40" customFormat="1" ht="12.75" customHeight="1" x14ac:dyDescent="0.2"/>
    <row r="2612" s="40" customFormat="1" ht="12.75" customHeight="1" x14ac:dyDescent="0.2"/>
    <row r="2613" s="40" customFormat="1" ht="12.75" customHeight="1" x14ac:dyDescent="0.2"/>
    <row r="2614" s="40" customFormat="1" ht="12.75" customHeight="1" x14ac:dyDescent="0.2"/>
    <row r="2615" s="40" customFormat="1" ht="12.75" customHeight="1" x14ac:dyDescent="0.2"/>
    <row r="2616" s="40" customFormat="1" ht="12.75" customHeight="1" x14ac:dyDescent="0.2"/>
    <row r="2617" s="40" customFormat="1" ht="12.75" customHeight="1" x14ac:dyDescent="0.2"/>
    <row r="2618" s="40" customFormat="1" ht="12.75" customHeight="1" x14ac:dyDescent="0.2"/>
    <row r="2619" s="40" customFormat="1" ht="12.75" customHeight="1" x14ac:dyDescent="0.2"/>
    <row r="2620" s="40" customFormat="1" ht="12.75" customHeight="1" x14ac:dyDescent="0.2"/>
    <row r="2621" s="40" customFormat="1" ht="12.75" customHeight="1" x14ac:dyDescent="0.2"/>
    <row r="2622" s="40" customFormat="1" ht="12.75" customHeight="1" x14ac:dyDescent="0.2"/>
    <row r="2623" s="40" customFormat="1" ht="12.75" customHeight="1" x14ac:dyDescent="0.2"/>
    <row r="2624" s="40" customFormat="1" ht="12.75" customHeight="1" x14ac:dyDescent="0.2"/>
    <row r="2625" s="40" customFormat="1" ht="12.75" customHeight="1" x14ac:dyDescent="0.2"/>
    <row r="2626" s="40" customFormat="1" ht="12.75" customHeight="1" x14ac:dyDescent="0.2"/>
    <row r="2627" s="40" customFormat="1" ht="12.75" customHeight="1" x14ac:dyDescent="0.2"/>
    <row r="2628" s="40" customFormat="1" ht="12.75" customHeight="1" x14ac:dyDescent="0.2"/>
    <row r="2629" s="40" customFormat="1" ht="12.75" customHeight="1" x14ac:dyDescent="0.2"/>
    <row r="2630" s="40" customFormat="1" ht="12.75" customHeight="1" x14ac:dyDescent="0.2"/>
    <row r="2631" s="40" customFormat="1" ht="12.75" customHeight="1" x14ac:dyDescent="0.2"/>
    <row r="2632" s="40" customFormat="1" ht="12.75" customHeight="1" x14ac:dyDescent="0.2"/>
    <row r="2633" s="40" customFormat="1" ht="12.75" customHeight="1" x14ac:dyDescent="0.2"/>
    <row r="2634" s="40" customFormat="1" ht="12.75" customHeight="1" x14ac:dyDescent="0.2"/>
    <row r="2635" s="40" customFormat="1" ht="12.75" customHeight="1" x14ac:dyDescent="0.2"/>
    <row r="2636" s="40" customFormat="1" ht="12.75" customHeight="1" x14ac:dyDescent="0.2"/>
    <row r="2637" s="40" customFormat="1" ht="12.75" customHeight="1" x14ac:dyDescent="0.2"/>
    <row r="2638" s="40" customFormat="1" ht="12.75" customHeight="1" x14ac:dyDescent="0.2"/>
    <row r="2639" s="40" customFormat="1" ht="12.75" customHeight="1" x14ac:dyDescent="0.2"/>
    <row r="2640" s="40" customFormat="1" ht="12.75" customHeight="1" x14ac:dyDescent="0.2"/>
    <row r="2641" s="40" customFormat="1" ht="12.75" customHeight="1" x14ac:dyDescent="0.2"/>
    <row r="2642" s="40" customFormat="1" ht="12.75" customHeight="1" x14ac:dyDescent="0.2"/>
    <row r="2643" s="40" customFormat="1" ht="12.75" customHeight="1" x14ac:dyDescent="0.2"/>
    <row r="2644" s="40" customFormat="1" ht="12.75" customHeight="1" x14ac:dyDescent="0.2"/>
    <row r="2645" s="40" customFormat="1" ht="12.75" customHeight="1" x14ac:dyDescent="0.2"/>
    <row r="2646" s="40" customFormat="1" ht="12.75" customHeight="1" x14ac:dyDescent="0.2"/>
    <row r="2647" s="40" customFormat="1" ht="12.75" customHeight="1" x14ac:dyDescent="0.2"/>
    <row r="2648" s="40" customFormat="1" ht="12.75" customHeight="1" x14ac:dyDescent="0.2"/>
    <row r="2649" s="40" customFormat="1" ht="12.75" customHeight="1" x14ac:dyDescent="0.2"/>
    <row r="2650" s="40" customFormat="1" ht="12.75" customHeight="1" x14ac:dyDescent="0.2"/>
    <row r="2651" s="40" customFormat="1" ht="12.75" customHeight="1" x14ac:dyDescent="0.2"/>
    <row r="2652" s="40" customFormat="1" ht="12.75" customHeight="1" x14ac:dyDescent="0.2"/>
    <row r="2653" s="40" customFormat="1" ht="12.75" customHeight="1" x14ac:dyDescent="0.2"/>
    <row r="2654" s="40" customFormat="1" ht="12.75" customHeight="1" x14ac:dyDescent="0.2"/>
    <row r="2655" s="40" customFormat="1" ht="12.75" customHeight="1" x14ac:dyDescent="0.2"/>
    <row r="2656" s="40" customFormat="1" ht="12.75" customHeight="1" x14ac:dyDescent="0.2"/>
    <row r="2657" s="40" customFormat="1" ht="12.75" customHeight="1" x14ac:dyDescent="0.2"/>
    <row r="2658" s="40" customFormat="1" ht="12.75" customHeight="1" x14ac:dyDescent="0.2"/>
    <row r="2659" s="40" customFormat="1" ht="12.75" customHeight="1" x14ac:dyDescent="0.2"/>
    <row r="2660" s="40" customFormat="1" ht="12.75" customHeight="1" x14ac:dyDescent="0.2"/>
    <row r="2661" s="40" customFormat="1" ht="12.75" customHeight="1" x14ac:dyDescent="0.2"/>
    <row r="2662" s="40" customFormat="1" ht="12.75" customHeight="1" x14ac:dyDescent="0.2"/>
    <row r="2663" s="40" customFormat="1" ht="12.75" customHeight="1" x14ac:dyDescent="0.2"/>
    <row r="2664" s="40" customFormat="1" ht="12.75" customHeight="1" x14ac:dyDescent="0.2"/>
    <row r="2665" s="40" customFormat="1" ht="12.75" customHeight="1" x14ac:dyDescent="0.2"/>
    <row r="2666" s="40" customFormat="1" ht="12.75" customHeight="1" x14ac:dyDescent="0.2"/>
    <row r="2667" s="40" customFormat="1" ht="12.75" customHeight="1" x14ac:dyDescent="0.2"/>
    <row r="2668" s="40" customFormat="1" ht="12.75" customHeight="1" x14ac:dyDescent="0.2"/>
    <row r="2669" s="40" customFormat="1" ht="12.75" customHeight="1" x14ac:dyDescent="0.2"/>
    <row r="2670" s="40" customFormat="1" ht="12.75" customHeight="1" x14ac:dyDescent="0.2"/>
    <row r="2671" s="40" customFormat="1" ht="12.75" customHeight="1" x14ac:dyDescent="0.2"/>
    <row r="2672" s="40" customFormat="1" ht="12.75" customHeight="1" x14ac:dyDescent="0.2"/>
    <row r="2673" s="40" customFormat="1" ht="12.75" customHeight="1" x14ac:dyDescent="0.2"/>
    <row r="2674" s="40" customFormat="1" ht="12.75" customHeight="1" x14ac:dyDescent="0.2"/>
    <row r="2675" s="40" customFormat="1" ht="12.75" customHeight="1" x14ac:dyDescent="0.2"/>
    <row r="2676" s="40" customFormat="1" ht="12.75" customHeight="1" x14ac:dyDescent="0.2"/>
    <row r="2677" s="40" customFormat="1" ht="12.75" customHeight="1" x14ac:dyDescent="0.2"/>
    <row r="2678" s="40" customFormat="1" ht="12.75" customHeight="1" x14ac:dyDescent="0.2"/>
    <row r="2679" s="40" customFormat="1" ht="12.75" customHeight="1" x14ac:dyDescent="0.2"/>
    <row r="2680" s="40" customFormat="1" ht="12.75" customHeight="1" x14ac:dyDescent="0.2"/>
    <row r="2681" s="40" customFormat="1" ht="12.75" customHeight="1" x14ac:dyDescent="0.2"/>
    <row r="2682" s="40" customFormat="1" ht="12.75" customHeight="1" x14ac:dyDescent="0.2"/>
    <row r="2683" s="40" customFormat="1" ht="12.75" customHeight="1" x14ac:dyDescent="0.2"/>
    <row r="2684" s="40" customFormat="1" ht="12.75" customHeight="1" x14ac:dyDescent="0.2"/>
    <row r="2685" s="40" customFormat="1" ht="12.75" customHeight="1" x14ac:dyDescent="0.2"/>
    <row r="2686" s="40" customFormat="1" ht="12.75" customHeight="1" x14ac:dyDescent="0.2"/>
    <row r="2687" s="40" customFormat="1" ht="12.75" customHeight="1" x14ac:dyDescent="0.2"/>
    <row r="2688" s="40" customFormat="1" ht="12.75" customHeight="1" x14ac:dyDescent="0.2"/>
    <row r="2689" s="40" customFormat="1" ht="12.75" customHeight="1" x14ac:dyDescent="0.2"/>
    <row r="2690" s="40" customFormat="1" ht="12.75" customHeight="1" x14ac:dyDescent="0.2"/>
    <row r="2691" s="40" customFormat="1" ht="12.75" customHeight="1" x14ac:dyDescent="0.2"/>
    <row r="2692" s="40" customFormat="1" ht="12.75" customHeight="1" x14ac:dyDescent="0.2"/>
    <row r="2693" s="40" customFormat="1" ht="12.75" customHeight="1" x14ac:dyDescent="0.2"/>
    <row r="2694" s="40" customFormat="1" ht="12.75" customHeight="1" x14ac:dyDescent="0.2"/>
    <row r="2695" s="40" customFormat="1" ht="12.75" customHeight="1" x14ac:dyDescent="0.2"/>
    <row r="2696" s="40" customFormat="1" ht="12.75" customHeight="1" x14ac:dyDescent="0.2"/>
    <row r="2697" s="40" customFormat="1" ht="12.75" customHeight="1" x14ac:dyDescent="0.2"/>
    <row r="2698" s="40" customFormat="1" ht="12.75" customHeight="1" x14ac:dyDescent="0.2"/>
    <row r="2699" s="40" customFormat="1" ht="12.75" customHeight="1" x14ac:dyDescent="0.2"/>
    <row r="2700" s="40" customFormat="1" ht="12.75" customHeight="1" x14ac:dyDescent="0.2"/>
    <row r="2701" s="40" customFormat="1" ht="12.75" customHeight="1" x14ac:dyDescent="0.2"/>
    <row r="2702" s="40" customFormat="1" ht="12.75" customHeight="1" x14ac:dyDescent="0.2"/>
    <row r="2703" s="40" customFormat="1" ht="12.75" customHeight="1" x14ac:dyDescent="0.2"/>
    <row r="2704" s="40" customFormat="1" ht="12.75" customHeight="1" x14ac:dyDescent="0.2"/>
    <row r="2705" s="40" customFormat="1" ht="12.75" customHeight="1" x14ac:dyDescent="0.2"/>
    <row r="2706" s="40" customFormat="1" ht="12.75" customHeight="1" x14ac:dyDescent="0.2"/>
    <row r="2707" s="40" customFormat="1" ht="12.75" customHeight="1" x14ac:dyDescent="0.2"/>
    <row r="2708" s="40" customFormat="1" ht="12.75" customHeight="1" x14ac:dyDescent="0.2"/>
    <row r="2709" s="40" customFormat="1" ht="12.75" customHeight="1" x14ac:dyDescent="0.2"/>
    <row r="2710" s="40" customFormat="1" ht="12.75" customHeight="1" x14ac:dyDescent="0.2"/>
    <row r="2711" s="40" customFormat="1" ht="12.75" customHeight="1" x14ac:dyDescent="0.2"/>
    <row r="2712" s="40" customFormat="1" ht="12.75" customHeight="1" x14ac:dyDescent="0.2"/>
    <row r="2713" s="40" customFormat="1" ht="12.75" customHeight="1" x14ac:dyDescent="0.2"/>
    <row r="2714" s="40" customFormat="1" ht="12.75" customHeight="1" x14ac:dyDescent="0.2"/>
    <row r="2715" s="40" customFormat="1" ht="12.75" customHeight="1" x14ac:dyDescent="0.2"/>
    <row r="2716" s="40" customFormat="1" ht="12.75" customHeight="1" x14ac:dyDescent="0.2"/>
    <row r="2717" s="40" customFormat="1" ht="12.75" customHeight="1" x14ac:dyDescent="0.2"/>
    <row r="2718" s="40" customFormat="1" ht="12.75" customHeight="1" x14ac:dyDescent="0.2"/>
    <row r="2719" s="40" customFormat="1" ht="12.75" customHeight="1" x14ac:dyDescent="0.2"/>
    <row r="2720" s="40" customFormat="1" ht="12.75" customHeight="1" x14ac:dyDescent="0.2"/>
    <row r="2721" s="40" customFormat="1" ht="12.75" customHeight="1" x14ac:dyDescent="0.2"/>
    <row r="2722" s="40" customFormat="1" ht="12.75" customHeight="1" x14ac:dyDescent="0.2"/>
    <row r="2723" s="40" customFormat="1" ht="12.75" customHeight="1" x14ac:dyDescent="0.2"/>
    <row r="2724" s="40" customFormat="1" ht="12.75" customHeight="1" x14ac:dyDescent="0.2"/>
    <row r="2725" s="40" customFormat="1" ht="12.75" customHeight="1" x14ac:dyDescent="0.2"/>
    <row r="2726" s="40" customFormat="1" ht="12.75" customHeight="1" x14ac:dyDescent="0.2"/>
    <row r="2727" s="40" customFormat="1" ht="12.75" customHeight="1" x14ac:dyDescent="0.2"/>
    <row r="2728" s="40" customFormat="1" ht="12.75" customHeight="1" x14ac:dyDescent="0.2"/>
    <row r="2729" s="40" customFormat="1" ht="12.75" customHeight="1" x14ac:dyDescent="0.2"/>
    <row r="2730" s="40" customFormat="1" ht="12.75" customHeight="1" x14ac:dyDescent="0.2"/>
    <row r="2731" s="40" customFormat="1" ht="12.75" customHeight="1" x14ac:dyDescent="0.2"/>
    <row r="2732" s="40" customFormat="1" ht="12.75" customHeight="1" x14ac:dyDescent="0.2"/>
    <row r="2733" s="40" customFormat="1" ht="12.75" customHeight="1" x14ac:dyDescent="0.2"/>
    <row r="2734" s="40" customFormat="1" ht="12.75" customHeight="1" x14ac:dyDescent="0.2"/>
    <row r="2735" s="40" customFormat="1" ht="12.75" customHeight="1" x14ac:dyDescent="0.2"/>
    <row r="2736" s="40" customFormat="1" ht="12.75" customHeight="1" x14ac:dyDescent="0.2"/>
    <row r="2737" s="40" customFormat="1" ht="12.75" customHeight="1" x14ac:dyDescent="0.2"/>
    <row r="2738" s="40" customFormat="1" ht="12.75" customHeight="1" x14ac:dyDescent="0.2"/>
    <row r="2739" s="40" customFormat="1" ht="12.75" customHeight="1" x14ac:dyDescent="0.2"/>
    <row r="2740" s="40" customFormat="1" ht="12.75" customHeight="1" x14ac:dyDescent="0.2"/>
    <row r="2741" s="40" customFormat="1" ht="12.75" customHeight="1" x14ac:dyDescent="0.2"/>
    <row r="2742" s="40" customFormat="1" ht="12.75" customHeight="1" x14ac:dyDescent="0.2"/>
    <row r="2743" s="40" customFormat="1" ht="12.75" customHeight="1" x14ac:dyDescent="0.2"/>
    <row r="2744" s="40" customFormat="1" ht="12.75" customHeight="1" x14ac:dyDescent="0.2"/>
    <row r="2745" s="40" customFormat="1" ht="12.75" customHeight="1" x14ac:dyDescent="0.2"/>
    <row r="2746" s="40" customFormat="1" ht="12.75" customHeight="1" x14ac:dyDescent="0.2"/>
    <row r="2747" s="40" customFormat="1" ht="12.75" customHeight="1" x14ac:dyDescent="0.2"/>
    <row r="2748" s="40" customFormat="1" ht="12.75" customHeight="1" x14ac:dyDescent="0.2"/>
    <row r="2749" s="40" customFormat="1" ht="12.75" customHeight="1" x14ac:dyDescent="0.2"/>
    <row r="2750" s="40" customFormat="1" ht="12.75" customHeight="1" x14ac:dyDescent="0.2"/>
    <row r="2751" s="40" customFormat="1" ht="12.75" customHeight="1" x14ac:dyDescent="0.2"/>
    <row r="2752" s="40" customFormat="1" ht="12.75" customHeight="1" x14ac:dyDescent="0.2"/>
    <row r="2753" s="40" customFormat="1" ht="12.75" customHeight="1" x14ac:dyDescent="0.2"/>
    <row r="2754" s="40" customFormat="1" ht="12.75" customHeight="1" x14ac:dyDescent="0.2"/>
    <row r="2755" s="40" customFormat="1" ht="12.75" customHeight="1" x14ac:dyDescent="0.2"/>
    <row r="2756" s="40" customFormat="1" ht="12.75" customHeight="1" x14ac:dyDescent="0.2"/>
    <row r="2757" s="40" customFormat="1" ht="12.75" customHeight="1" x14ac:dyDescent="0.2"/>
    <row r="2758" s="40" customFormat="1" ht="12.75" customHeight="1" x14ac:dyDescent="0.2"/>
    <row r="2759" s="40" customFormat="1" ht="12.75" customHeight="1" x14ac:dyDescent="0.2"/>
    <row r="2760" s="40" customFormat="1" ht="12.75" customHeight="1" x14ac:dyDescent="0.2"/>
    <row r="2761" s="40" customFormat="1" ht="12.75" customHeight="1" x14ac:dyDescent="0.2"/>
    <row r="2762" s="40" customFormat="1" ht="12.75" customHeight="1" x14ac:dyDescent="0.2"/>
    <row r="2763" s="40" customFormat="1" ht="12.75" customHeight="1" x14ac:dyDescent="0.2"/>
    <row r="2764" s="40" customFormat="1" ht="12.75" customHeight="1" x14ac:dyDescent="0.2"/>
    <row r="2765" s="40" customFormat="1" ht="12.75" customHeight="1" x14ac:dyDescent="0.2"/>
    <row r="2766" s="40" customFormat="1" ht="12.75" customHeight="1" x14ac:dyDescent="0.2"/>
    <row r="2767" s="40" customFormat="1" ht="12.75" customHeight="1" x14ac:dyDescent="0.2"/>
    <row r="2768" s="40" customFormat="1" ht="12.75" customHeight="1" x14ac:dyDescent="0.2"/>
    <row r="2769" s="40" customFormat="1" ht="12.75" customHeight="1" x14ac:dyDescent="0.2"/>
    <row r="2770" s="40" customFormat="1" ht="12.75" customHeight="1" x14ac:dyDescent="0.2"/>
    <row r="2771" s="40" customFormat="1" ht="12.75" customHeight="1" x14ac:dyDescent="0.2"/>
    <row r="2772" s="40" customFormat="1" ht="12.75" customHeight="1" x14ac:dyDescent="0.2"/>
    <row r="2773" s="40" customFormat="1" ht="12.75" customHeight="1" x14ac:dyDescent="0.2"/>
    <row r="2774" s="40" customFormat="1" ht="12.75" customHeight="1" x14ac:dyDescent="0.2"/>
    <row r="2775" s="40" customFormat="1" ht="12.75" customHeight="1" x14ac:dyDescent="0.2"/>
    <row r="2776" s="40" customFormat="1" ht="12.75" customHeight="1" x14ac:dyDescent="0.2"/>
    <row r="2777" s="40" customFormat="1" ht="12.75" customHeight="1" x14ac:dyDescent="0.2"/>
    <row r="2778" s="40" customFormat="1" ht="12.75" customHeight="1" x14ac:dyDescent="0.2"/>
    <row r="2779" s="40" customFormat="1" ht="12.75" customHeight="1" x14ac:dyDescent="0.2"/>
    <row r="2780" s="40" customFormat="1" ht="12.75" customHeight="1" x14ac:dyDescent="0.2"/>
    <row r="2781" s="40" customFormat="1" ht="12.75" customHeight="1" x14ac:dyDescent="0.2"/>
    <row r="2782" s="40" customFormat="1" ht="12.75" customHeight="1" x14ac:dyDescent="0.2"/>
    <row r="2783" s="40" customFormat="1" ht="12.75" customHeight="1" x14ac:dyDescent="0.2"/>
    <row r="2784" s="40" customFormat="1" ht="12.75" customHeight="1" x14ac:dyDescent="0.2"/>
    <row r="2785" s="40" customFormat="1" ht="12.75" customHeight="1" x14ac:dyDescent="0.2"/>
    <row r="2786" s="40" customFormat="1" ht="12.75" customHeight="1" x14ac:dyDescent="0.2"/>
    <row r="2787" s="40" customFormat="1" ht="12.75" customHeight="1" x14ac:dyDescent="0.2"/>
    <row r="2788" s="40" customFormat="1" ht="12.75" customHeight="1" x14ac:dyDescent="0.2"/>
    <row r="2789" s="40" customFormat="1" ht="12.75" customHeight="1" x14ac:dyDescent="0.2"/>
    <row r="2790" s="40" customFormat="1" ht="12.75" customHeight="1" x14ac:dyDescent="0.2"/>
    <row r="2791" s="40" customFormat="1" ht="12.75" customHeight="1" x14ac:dyDescent="0.2"/>
    <row r="2792" s="40" customFormat="1" ht="12.75" customHeight="1" x14ac:dyDescent="0.2"/>
    <row r="2793" s="40" customFormat="1" ht="12.75" customHeight="1" x14ac:dyDescent="0.2"/>
    <row r="2794" s="40" customFormat="1" ht="12.75" customHeight="1" x14ac:dyDescent="0.2"/>
    <row r="2795" s="40" customFormat="1" ht="12.75" customHeight="1" x14ac:dyDescent="0.2"/>
    <row r="2796" s="40" customFormat="1" ht="12.75" customHeight="1" x14ac:dyDescent="0.2"/>
    <row r="2797" s="40" customFormat="1" ht="12.75" customHeight="1" x14ac:dyDescent="0.2"/>
    <row r="2798" s="40" customFormat="1" ht="12.75" customHeight="1" x14ac:dyDescent="0.2"/>
    <row r="2799" s="40" customFormat="1" ht="12.75" customHeight="1" x14ac:dyDescent="0.2"/>
    <row r="2800" s="40" customFormat="1" ht="12.75" customHeight="1" x14ac:dyDescent="0.2"/>
    <row r="2801" s="40" customFormat="1" ht="12.75" customHeight="1" x14ac:dyDescent="0.2"/>
    <row r="2802" s="40" customFormat="1" ht="12.75" customHeight="1" x14ac:dyDescent="0.2"/>
    <row r="2803" s="40" customFormat="1" ht="12.75" customHeight="1" x14ac:dyDescent="0.2"/>
    <row r="2804" s="40" customFormat="1" ht="12.75" customHeight="1" x14ac:dyDescent="0.2"/>
    <row r="2805" s="40" customFormat="1" ht="12.75" customHeight="1" x14ac:dyDescent="0.2"/>
    <row r="2806" s="40" customFormat="1" ht="12.75" customHeight="1" x14ac:dyDescent="0.2"/>
    <row r="2807" s="40" customFormat="1" ht="12.75" customHeight="1" x14ac:dyDescent="0.2"/>
    <row r="2808" s="40" customFormat="1" ht="12.75" customHeight="1" x14ac:dyDescent="0.2"/>
    <row r="2809" s="40" customFormat="1" ht="12.75" customHeight="1" x14ac:dyDescent="0.2"/>
    <row r="2810" s="40" customFormat="1" ht="12.75" customHeight="1" x14ac:dyDescent="0.2"/>
    <row r="2811" s="40" customFormat="1" ht="12.75" customHeight="1" x14ac:dyDescent="0.2"/>
    <row r="2812" s="40" customFormat="1" ht="12.75" customHeight="1" x14ac:dyDescent="0.2"/>
    <row r="2813" s="40" customFormat="1" ht="12.75" customHeight="1" x14ac:dyDescent="0.2"/>
    <row r="2814" s="40" customFormat="1" ht="12.75" customHeight="1" x14ac:dyDescent="0.2"/>
    <row r="2815" s="40" customFormat="1" ht="12.75" customHeight="1" x14ac:dyDescent="0.2"/>
    <row r="2816" s="40" customFormat="1" ht="12.75" customHeight="1" x14ac:dyDescent="0.2"/>
    <row r="2817" s="40" customFormat="1" ht="12.75" customHeight="1" x14ac:dyDescent="0.2"/>
    <row r="2818" s="40" customFormat="1" ht="12.75" customHeight="1" x14ac:dyDescent="0.2"/>
    <row r="2819" s="40" customFormat="1" ht="12.75" customHeight="1" x14ac:dyDescent="0.2"/>
    <row r="2820" s="40" customFormat="1" ht="12.75" customHeight="1" x14ac:dyDescent="0.2"/>
    <row r="2821" s="40" customFormat="1" ht="12.75" customHeight="1" x14ac:dyDescent="0.2"/>
    <row r="2822" s="40" customFormat="1" ht="12.75" customHeight="1" x14ac:dyDescent="0.2"/>
    <row r="2823" s="40" customFormat="1" ht="12.75" customHeight="1" x14ac:dyDescent="0.2"/>
    <row r="2824" s="40" customFormat="1" ht="12.75" customHeight="1" x14ac:dyDescent="0.2"/>
    <row r="2825" s="40" customFormat="1" ht="12.75" customHeight="1" x14ac:dyDescent="0.2"/>
    <row r="2826" s="40" customFormat="1" ht="12.75" customHeight="1" x14ac:dyDescent="0.2"/>
    <row r="2827" s="40" customFormat="1" ht="12.75" customHeight="1" x14ac:dyDescent="0.2"/>
    <row r="2828" s="40" customFormat="1" ht="12.75" customHeight="1" x14ac:dyDescent="0.2"/>
    <row r="2829" s="40" customFormat="1" ht="12.75" customHeight="1" x14ac:dyDescent="0.2"/>
    <row r="2830" s="40" customFormat="1" ht="12.75" customHeight="1" x14ac:dyDescent="0.2"/>
    <row r="2831" s="40" customFormat="1" ht="12.75" customHeight="1" x14ac:dyDescent="0.2"/>
    <row r="2832" s="40" customFormat="1" ht="12.75" customHeight="1" x14ac:dyDescent="0.2"/>
    <row r="2833" s="40" customFormat="1" ht="12.75" customHeight="1" x14ac:dyDescent="0.2"/>
    <row r="2834" s="40" customFormat="1" ht="12.75" customHeight="1" x14ac:dyDescent="0.2"/>
    <row r="2835" s="40" customFormat="1" ht="12.75" customHeight="1" x14ac:dyDescent="0.2"/>
    <row r="2836" s="40" customFormat="1" ht="12.75" customHeight="1" x14ac:dyDescent="0.2"/>
    <row r="2837" s="40" customFormat="1" ht="12.75" customHeight="1" x14ac:dyDescent="0.2"/>
    <row r="2838" s="40" customFormat="1" ht="12.75" customHeight="1" x14ac:dyDescent="0.2"/>
    <row r="2839" s="40" customFormat="1" ht="12.75" customHeight="1" x14ac:dyDescent="0.2"/>
    <row r="2840" s="40" customFormat="1" ht="12.75" customHeight="1" x14ac:dyDescent="0.2"/>
    <row r="2841" s="40" customFormat="1" ht="12.75" customHeight="1" x14ac:dyDescent="0.2"/>
    <row r="2842" s="40" customFormat="1" ht="12.75" customHeight="1" x14ac:dyDescent="0.2"/>
    <row r="2843" s="40" customFormat="1" ht="12.75" customHeight="1" x14ac:dyDescent="0.2"/>
    <row r="2844" s="40" customFormat="1" ht="12.75" customHeight="1" x14ac:dyDescent="0.2"/>
    <row r="2845" s="40" customFormat="1" ht="12.75" customHeight="1" x14ac:dyDescent="0.2"/>
    <row r="2846" s="40" customFormat="1" ht="12.75" customHeight="1" x14ac:dyDescent="0.2"/>
    <row r="2847" s="40" customFormat="1" ht="12.75" customHeight="1" x14ac:dyDescent="0.2"/>
    <row r="2848" s="40" customFormat="1" ht="12.75" customHeight="1" x14ac:dyDescent="0.2"/>
    <row r="2849" s="40" customFormat="1" ht="12.75" customHeight="1" x14ac:dyDescent="0.2"/>
    <row r="2850" s="40" customFormat="1" ht="12.75" customHeight="1" x14ac:dyDescent="0.2"/>
    <row r="2851" s="40" customFormat="1" ht="12.75" customHeight="1" x14ac:dyDescent="0.2"/>
    <row r="2852" s="40" customFormat="1" ht="12.75" customHeight="1" x14ac:dyDescent="0.2"/>
    <row r="2853" s="40" customFormat="1" ht="12.75" customHeight="1" x14ac:dyDescent="0.2"/>
    <row r="2854" s="40" customFormat="1" ht="12.75" customHeight="1" x14ac:dyDescent="0.2"/>
    <row r="2855" s="40" customFormat="1" ht="12.75" customHeight="1" x14ac:dyDescent="0.2"/>
    <row r="2856" s="40" customFormat="1" ht="12.75" customHeight="1" x14ac:dyDescent="0.2"/>
    <row r="2857" s="40" customFormat="1" ht="12.75" customHeight="1" x14ac:dyDescent="0.2"/>
    <row r="2858" s="40" customFormat="1" ht="12.75" customHeight="1" x14ac:dyDescent="0.2"/>
    <row r="2859" s="40" customFormat="1" ht="12.75" customHeight="1" x14ac:dyDescent="0.2"/>
    <row r="2860" s="40" customFormat="1" ht="12.75" customHeight="1" x14ac:dyDescent="0.2"/>
    <row r="2861" s="40" customFormat="1" ht="12.75" customHeight="1" x14ac:dyDescent="0.2"/>
    <row r="2862" s="40" customFormat="1" ht="12.75" customHeight="1" x14ac:dyDescent="0.2"/>
    <row r="2863" s="40" customFormat="1" ht="12.75" customHeight="1" x14ac:dyDescent="0.2"/>
    <row r="2864" s="40" customFormat="1" ht="12.75" customHeight="1" x14ac:dyDescent="0.2"/>
    <row r="2865" s="40" customFormat="1" ht="12.75" customHeight="1" x14ac:dyDescent="0.2"/>
    <row r="2866" s="40" customFormat="1" ht="12.75" customHeight="1" x14ac:dyDescent="0.2"/>
    <row r="2867" s="40" customFormat="1" ht="12.75" customHeight="1" x14ac:dyDescent="0.2"/>
    <row r="2868" s="40" customFormat="1" ht="12.75" customHeight="1" x14ac:dyDescent="0.2"/>
    <row r="2869" s="40" customFormat="1" ht="12.75" customHeight="1" x14ac:dyDescent="0.2"/>
    <row r="2870" s="40" customFormat="1" ht="12.75" customHeight="1" x14ac:dyDescent="0.2"/>
    <row r="2871" s="40" customFormat="1" ht="12.75" customHeight="1" x14ac:dyDescent="0.2"/>
    <row r="2872" s="40" customFormat="1" ht="12.75" customHeight="1" x14ac:dyDescent="0.2"/>
    <row r="2873" s="40" customFormat="1" ht="12.75" customHeight="1" x14ac:dyDescent="0.2"/>
    <row r="2874" s="40" customFormat="1" ht="12.75" customHeight="1" x14ac:dyDescent="0.2"/>
    <row r="2875" s="40" customFormat="1" ht="12.75" customHeight="1" x14ac:dyDescent="0.2"/>
    <row r="2876" s="40" customFormat="1" ht="12.75" customHeight="1" x14ac:dyDescent="0.2"/>
    <row r="2877" s="40" customFormat="1" ht="12.75" customHeight="1" x14ac:dyDescent="0.2"/>
    <row r="2878" s="40" customFormat="1" ht="12.75" customHeight="1" x14ac:dyDescent="0.2"/>
    <row r="2879" s="40" customFormat="1" ht="12.75" customHeight="1" x14ac:dyDescent="0.2"/>
    <row r="2880" s="40" customFormat="1" ht="12.75" customHeight="1" x14ac:dyDescent="0.2"/>
    <row r="2881" s="40" customFormat="1" ht="12.75" customHeight="1" x14ac:dyDescent="0.2"/>
    <row r="2882" s="40" customFormat="1" ht="12.75" customHeight="1" x14ac:dyDescent="0.2"/>
    <row r="2883" s="40" customFormat="1" ht="12.75" customHeight="1" x14ac:dyDescent="0.2"/>
    <row r="2884" s="40" customFormat="1" ht="12.75" customHeight="1" x14ac:dyDescent="0.2"/>
    <row r="2885" s="40" customFormat="1" ht="12.75" customHeight="1" x14ac:dyDescent="0.2"/>
    <row r="2886" s="40" customFormat="1" ht="12.75" customHeight="1" x14ac:dyDescent="0.2"/>
    <row r="2887" s="40" customFormat="1" ht="12.75" customHeight="1" x14ac:dyDescent="0.2"/>
    <row r="2888" s="40" customFormat="1" ht="12.75" customHeight="1" x14ac:dyDescent="0.2"/>
    <row r="2889" s="40" customFormat="1" ht="12.75" customHeight="1" x14ac:dyDescent="0.2"/>
    <row r="2890" s="40" customFormat="1" ht="12.75" customHeight="1" x14ac:dyDescent="0.2"/>
    <row r="2891" s="40" customFormat="1" ht="12.75" customHeight="1" x14ac:dyDescent="0.2"/>
    <row r="2892" s="40" customFormat="1" ht="12.75" customHeight="1" x14ac:dyDescent="0.2"/>
    <row r="2893" s="40" customFormat="1" ht="12.75" customHeight="1" x14ac:dyDescent="0.2"/>
    <row r="2894" s="40" customFormat="1" ht="12.75" customHeight="1" x14ac:dyDescent="0.2"/>
    <row r="2895" s="40" customFormat="1" ht="12.75" customHeight="1" x14ac:dyDescent="0.2"/>
    <row r="2896" s="40" customFormat="1" ht="12.75" customHeight="1" x14ac:dyDescent="0.2"/>
    <row r="2897" s="40" customFormat="1" ht="12.75" customHeight="1" x14ac:dyDescent="0.2"/>
    <row r="2898" s="40" customFormat="1" ht="12.75" customHeight="1" x14ac:dyDescent="0.2"/>
    <row r="2899" s="40" customFormat="1" ht="12.75" customHeight="1" x14ac:dyDescent="0.2"/>
    <row r="2900" s="40" customFormat="1" ht="12.75" customHeight="1" x14ac:dyDescent="0.2"/>
    <row r="2901" s="40" customFormat="1" ht="12.75" customHeight="1" x14ac:dyDescent="0.2"/>
    <row r="2902" s="40" customFormat="1" ht="12.75" customHeight="1" x14ac:dyDescent="0.2"/>
    <row r="2903" s="40" customFormat="1" ht="12.75" customHeight="1" x14ac:dyDescent="0.2"/>
    <row r="2904" s="40" customFormat="1" ht="12.75" customHeight="1" x14ac:dyDescent="0.2"/>
    <row r="2905" s="40" customFormat="1" ht="12.75" customHeight="1" x14ac:dyDescent="0.2"/>
    <row r="2906" s="40" customFormat="1" ht="12.75" customHeight="1" x14ac:dyDescent="0.2"/>
    <row r="2907" s="40" customFormat="1" ht="12.75" customHeight="1" x14ac:dyDescent="0.2"/>
    <row r="2908" s="40" customFormat="1" ht="12.75" customHeight="1" x14ac:dyDescent="0.2"/>
    <row r="2909" s="40" customFormat="1" ht="12.75" customHeight="1" x14ac:dyDescent="0.2"/>
    <row r="2910" s="40" customFormat="1" ht="12.75" customHeight="1" x14ac:dyDescent="0.2"/>
    <row r="2911" s="40" customFormat="1" ht="12.75" customHeight="1" x14ac:dyDescent="0.2"/>
    <row r="2912" s="40" customFormat="1" ht="12.75" customHeight="1" x14ac:dyDescent="0.2"/>
    <row r="2913" s="40" customFormat="1" ht="12.75" customHeight="1" x14ac:dyDescent="0.2"/>
    <row r="2914" s="40" customFormat="1" ht="12.75" customHeight="1" x14ac:dyDescent="0.2"/>
    <row r="2915" s="40" customFormat="1" ht="12.75" customHeight="1" x14ac:dyDescent="0.2"/>
    <row r="2916" s="40" customFormat="1" ht="12.75" customHeight="1" x14ac:dyDescent="0.2"/>
    <row r="2917" s="40" customFormat="1" ht="12.75" customHeight="1" x14ac:dyDescent="0.2"/>
    <row r="2918" s="40" customFormat="1" ht="12.75" customHeight="1" x14ac:dyDescent="0.2"/>
    <row r="2919" s="40" customFormat="1" ht="12.75" customHeight="1" x14ac:dyDescent="0.2"/>
    <row r="2920" s="40" customFormat="1" ht="12.75" customHeight="1" x14ac:dyDescent="0.2"/>
    <row r="2921" s="40" customFormat="1" ht="12.75" customHeight="1" x14ac:dyDescent="0.2"/>
    <row r="2922" s="40" customFormat="1" ht="12.75" customHeight="1" x14ac:dyDescent="0.2"/>
    <row r="2923" s="40" customFormat="1" ht="12.75" customHeight="1" x14ac:dyDescent="0.2"/>
    <row r="2924" s="40" customFormat="1" ht="12.75" customHeight="1" x14ac:dyDescent="0.2"/>
    <row r="2925" s="40" customFormat="1" ht="12.75" customHeight="1" x14ac:dyDescent="0.2"/>
    <row r="2926" s="40" customFormat="1" ht="12.75" customHeight="1" x14ac:dyDescent="0.2"/>
    <row r="2927" s="40" customFormat="1" ht="12.75" customHeight="1" x14ac:dyDescent="0.2"/>
    <row r="2928" s="40" customFormat="1" ht="12.75" customHeight="1" x14ac:dyDescent="0.2"/>
    <row r="2929" s="40" customFormat="1" ht="12.75" customHeight="1" x14ac:dyDescent="0.2"/>
    <row r="2930" s="40" customFormat="1" ht="12.75" customHeight="1" x14ac:dyDescent="0.2"/>
    <row r="2931" s="40" customFormat="1" ht="12.75" customHeight="1" x14ac:dyDescent="0.2"/>
    <row r="2932" s="40" customFormat="1" ht="12.75" customHeight="1" x14ac:dyDescent="0.2"/>
    <row r="2933" s="40" customFormat="1" ht="12.75" customHeight="1" x14ac:dyDescent="0.2"/>
    <row r="2934" s="40" customFormat="1" ht="12.75" customHeight="1" x14ac:dyDescent="0.2"/>
    <row r="2935" s="40" customFormat="1" ht="12.75" customHeight="1" x14ac:dyDescent="0.2"/>
    <row r="2936" s="40" customFormat="1" ht="12.75" customHeight="1" x14ac:dyDescent="0.2"/>
    <row r="2937" s="40" customFormat="1" ht="12.75" customHeight="1" x14ac:dyDescent="0.2"/>
    <row r="2938" s="40" customFormat="1" ht="12.75" customHeight="1" x14ac:dyDescent="0.2"/>
    <row r="2939" s="40" customFormat="1" ht="12.75" customHeight="1" x14ac:dyDescent="0.2"/>
    <row r="2940" s="40" customFormat="1" ht="12.75" customHeight="1" x14ac:dyDescent="0.2"/>
    <row r="2941" s="40" customFormat="1" ht="12.75" customHeight="1" x14ac:dyDescent="0.2"/>
    <row r="2942" s="40" customFormat="1" ht="12.75" customHeight="1" x14ac:dyDescent="0.2"/>
    <row r="2943" s="40" customFormat="1" ht="12.75" customHeight="1" x14ac:dyDescent="0.2"/>
    <row r="2944" s="40" customFormat="1" ht="12.75" customHeight="1" x14ac:dyDescent="0.2"/>
    <row r="2945" s="40" customFormat="1" ht="12.75" customHeight="1" x14ac:dyDescent="0.2"/>
    <row r="2946" s="40" customFormat="1" ht="12.75" customHeight="1" x14ac:dyDescent="0.2"/>
    <row r="2947" s="40" customFormat="1" ht="12.75" customHeight="1" x14ac:dyDescent="0.2"/>
    <row r="2948" s="40" customFormat="1" ht="12.75" customHeight="1" x14ac:dyDescent="0.2"/>
    <row r="2949" s="40" customFormat="1" ht="12.75" customHeight="1" x14ac:dyDescent="0.2"/>
    <row r="2950" s="40" customFormat="1" ht="12.75" customHeight="1" x14ac:dyDescent="0.2"/>
    <row r="2951" s="40" customFormat="1" ht="12.75" customHeight="1" x14ac:dyDescent="0.2"/>
    <row r="2952" s="40" customFormat="1" ht="12.75" customHeight="1" x14ac:dyDescent="0.2"/>
    <row r="2953" s="40" customFormat="1" ht="12.75" customHeight="1" x14ac:dyDescent="0.2"/>
    <row r="2954" s="40" customFormat="1" ht="12.75" customHeight="1" x14ac:dyDescent="0.2"/>
    <row r="2955" s="40" customFormat="1" ht="12.75" customHeight="1" x14ac:dyDescent="0.2"/>
    <row r="2956" s="40" customFormat="1" ht="12.75" customHeight="1" x14ac:dyDescent="0.2"/>
    <row r="2957" s="40" customFormat="1" ht="12.75" customHeight="1" x14ac:dyDescent="0.2"/>
    <row r="2958" s="40" customFormat="1" ht="12.75" customHeight="1" x14ac:dyDescent="0.2"/>
    <row r="2959" s="40" customFormat="1" ht="12.75" customHeight="1" x14ac:dyDescent="0.2"/>
    <row r="2960" s="40" customFormat="1" ht="12.75" customHeight="1" x14ac:dyDescent="0.2"/>
    <row r="2961" s="40" customFormat="1" ht="12.75" customHeight="1" x14ac:dyDescent="0.2"/>
    <row r="2962" s="40" customFormat="1" ht="12.75" customHeight="1" x14ac:dyDescent="0.2"/>
    <row r="2963" s="40" customFormat="1" ht="12.75" customHeight="1" x14ac:dyDescent="0.2"/>
    <row r="2964" s="40" customFormat="1" ht="12.75" customHeight="1" x14ac:dyDescent="0.2"/>
    <row r="2965" s="40" customFormat="1" ht="12.75" customHeight="1" x14ac:dyDescent="0.2"/>
    <row r="2966" s="40" customFormat="1" ht="12.75" customHeight="1" x14ac:dyDescent="0.2"/>
    <row r="2967" s="40" customFormat="1" ht="12.75" customHeight="1" x14ac:dyDescent="0.2"/>
    <row r="2968" s="40" customFormat="1" ht="12.75" customHeight="1" x14ac:dyDescent="0.2"/>
    <row r="2969" s="40" customFormat="1" ht="12.75" customHeight="1" x14ac:dyDescent="0.2"/>
    <row r="2970" s="40" customFormat="1" ht="12.75" customHeight="1" x14ac:dyDescent="0.2"/>
    <row r="2971" s="40" customFormat="1" ht="12.75" customHeight="1" x14ac:dyDescent="0.2"/>
    <row r="2972" s="40" customFormat="1" ht="12.75" customHeight="1" x14ac:dyDescent="0.2"/>
    <row r="2973" s="40" customFormat="1" ht="12.75" customHeight="1" x14ac:dyDescent="0.2"/>
    <row r="2974" s="40" customFormat="1" ht="12.75" customHeight="1" x14ac:dyDescent="0.2"/>
    <row r="2975" s="40" customFormat="1" ht="12.75" customHeight="1" x14ac:dyDescent="0.2"/>
    <row r="2976" s="40" customFormat="1" ht="12.75" customHeight="1" x14ac:dyDescent="0.2"/>
    <row r="2977" s="40" customFormat="1" ht="12.75" customHeight="1" x14ac:dyDescent="0.2"/>
    <row r="2978" s="40" customFormat="1" ht="12.75" customHeight="1" x14ac:dyDescent="0.2"/>
    <row r="2979" s="40" customFormat="1" ht="12.75" customHeight="1" x14ac:dyDescent="0.2"/>
    <row r="2980" s="40" customFormat="1" ht="12.75" customHeight="1" x14ac:dyDescent="0.2"/>
    <row r="2981" s="40" customFormat="1" ht="12.75" customHeight="1" x14ac:dyDescent="0.2"/>
    <row r="2982" s="40" customFormat="1" ht="12.75" customHeight="1" x14ac:dyDescent="0.2"/>
    <row r="2983" s="40" customFormat="1" ht="12.75" customHeight="1" x14ac:dyDescent="0.2"/>
    <row r="2984" s="40" customFormat="1" ht="12.75" customHeight="1" x14ac:dyDescent="0.2"/>
    <row r="2985" s="40" customFormat="1" ht="12.75" customHeight="1" x14ac:dyDescent="0.2"/>
    <row r="2986" s="40" customFormat="1" ht="12.75" customHeight="1" x14ac:dyDescent="0.2"/>
    <row r="2987" s="40" customFormat="1" ht="12.75" customHeight="1" x14ac:dyDescent="0.2"/>
    <row r="2988" s="40" customFormat="1" ht="12.75" customHeight="1" x14ac:dyDescent="0.2"/>
    <row r="2989" s="40" customFormat="1" ht="12.75" customHeight="1" x14ac:dyDescent="0.2"/>
    <row r="2990" s="40" customFormat="1" ht="12.75" customHeight="1" x14ac:dyDescent="0.2"/>
    <row r="2991" s="40" customFormat="1" ht="12.75" customHeight="1" x14ac:dyDescent="0.2"/>
    <row r="2992" s="40" customFormat="1" ht="12.75" customHeight="1" x14ac:dyDescent="0.2"/>
    <row r="2993" s="40" customFormat="1" ht="12.75" customHeight="1" x14ac:dyDescent="0.2"/>
    <row r="2994" s="40" customFormat="1" ht="12.75" customHeight="1" x14ac:dyDescent="0.2"/>
    <row r="2995" s="40" customFormat="1" ht="12.75" customHeight="1" x14ac:dyDescent="0.2"/>
    <row r="2996" s="40" customFormat="1" ht="12.75" customHeight="1" x14ac:dyDescent="0.2"/>
    <row r="2997" s="40" customFormat="1" ht="12.75" customHeight="1" x14ac:dyDescent="0.2"/>
    <row r="2998" s="40" customFormat="1" ht="12.75" customHeight="1" x14ac:dyDescent="0.2"/>
    <row r="2999" s="40" customFormat="1" ht="12.75" customHeight="1" x14ac:dyDescent="0.2"/>
    <row r="3000" s="40" customFormat="1" ht="12.75" customHeight="1" x14ac:dyDescent="0.2"/>
    <row r="3001" s="40" customFormat="1" ht="12.75" customHeight="1" x14ac:dyDescent="0.2"/>
    <row r="3002" s="40" customFormat="1" ht="12.75" customHeight="1" x14ac:dyDescent="0.2"/>
    <row r="3003" s="40" customFormat="1" ht="12.75" customHeight="1" x14ac:dyDescent="0.2"/>
    <row r="3004" s="40" customFormat="1" ht="12.75" customHeight="1" x14ac:dyDescent="0.2"/>
    <row r="3005" s="40" customFormat="1" ht="12.75" customHeight="1" x14ac:dyDescent="0.2"/>
    <row r="3006" s="40" customFormat="1" ht="12.75" customHeight="1" x14ac:dyDescent="0.2"/>
    <row r="3007" s="40" customFormat="1" ht="12.75" customHeight="1" x14ac:dyDescent="0.2"/>
    <row r="3008" s="40" customFormat="1" ht="12.75" customHeight="1" x14ac:dyDescent="0.2"/>
    <row r="3009" s="40" customFormat="1" ht="12.75" customHeight="1" x14ac:dyDescent="0.2"/>
    <row r="3010" s="40" customFormat="1" ht="12.75" customHeight="1" x14ac:dyDescent="0.2"/>
    <row r="3011" s="40" customFormat="1" ht="12.75" customHeight="1" x14ac:dyDescent="0.2"/>
    <row r="3012" s="40" customFormat="1" ht="12.75" customHeight="1" x14ac:dyDescent="0.2"/>
    <row r="3013" s="40" customFormat="1" ht="12.75" customHeight="1" x14ac:dyDescent="0.2"/>
    <row r="3014" s="40" customFormat="1" ht="12.75" customHeight="1" x14ac:dyDescent="0.2"/>
    <row r="3015" s="40" customFormat="1" ht="12.75" customHeight="1" x14ac:dyDescent="0.2"/>
    <row r="3016" s="40" customFormat="1" ht="12.75" customHeight="1" x14ac:dyDescent="0.2"/>
    <row r="3017" s="40" customFormat="1" ht="12.75" customHeight="1" x14ac:dyDescent="0.2"/>
    <row r="3018" s="40" customFormat="1" ht="12.75" customHeight="1" x14ac:dyDescent="0.2"/>
    <row r="3019" s="40" customFormat="1" ht="12.75" customHeight="1" x14ac:dyDescent="0.2"/>
    <row r="3020" s="40" customFormat="1" ht="12.75" customHeight="1" x14ac:dyDescent="0.2"/>
    <row r="3021" s="40" customFormat="1" ht="12.75" customHeight="1" x14ac:dyDescent="0.2"/>
    <row r="3022" s="40" customFormat="1" ht="12.75" customHeight="1" x14ac:dyDescent="0.2"/>
    <row r="3023" s="40" customFormat="1" ht="12.75" customHeight="1" x14ac:dyDescent="0.2"/>
    <row r="3024" s="40" customFormat="1" ht="12.75" customHeight="1" x14ac:dyDescent="0.2"/>
    <row r="3025" s="40" customFormat="1" ht="12.75" customHeight="1" x14ac:dyDescent="0.2"/>
    <row r="3026" s="40" customFormat="1" ht="12.75" customHeight="1" x14ac:dyDescent="0.2"/>
    <row r="3027" s="40" customFormat="1" ht="12.75" customHeight="1" x14ac:dyDescent="0.2"/>
    <row r="3028" s="40" customFormat="1" ht="12.75" customHeight="1" x14ac:dyDescent="0.2"/>
    <row r="3029" s="40" customFormat="1" ht="12.75" customHeight="1" x14ac:dyDescent="0.2"/>
    <row r="3030" s="40" customFormat="1" ht="12.75" customHeight="1" x14ac:dyDescent="0.2"/>
    <row r="3031" s="40" customFormat="1" ht="12.75" customHeight="1" x14ac:dyDescent="0.2"/>
    <row r="3032" s="40" customFormat="1" ht="12.75" customHeight="1" x14ac:dyDescent="0.2"/>
    <row r="3033" s="40" customFormat="1" ht="12.75" customHeight="1" x14ac:dyDescent="0.2"/>
    <row r="3034" s="40" customFormat="1" ht="12.75" customHeight="1" x14ac:dyDescent="0.2"/>
    <row r="3035" s="40" customFormat="1" ht="12.75" customHeight="1" x14ac:dyDescent="0.2"/>
    <row r="3036" s="40" customFormat="1" ht="12.75" customHeight="1" x14ac:dyDescent="0.2"/>
    <row r="3037" s="40" customFormat="1" ht="12.75" customHeight="1" x14ac:dyDescent="0.2"/>
    <row r="3038" s="40" customFormat="1" ht="12.75" customHeight="1" x14ac:dyDescent="0.2"/>
    <row r="3039" s="40" customFormat="1" ht="12.75" customHeight="1" x14ac:dyDescent="0.2"/>
    <row r="3040" s="40" customFormat="1" ht="12.75" customHeight="1" x14ac:dyDescent="0.2"/>
    <row r="3041" s="40" customFormat="1" ht="12.75" customHeight="1" x14ac:dyDescent="0.2"/>
    <row r="3042" s="40" customFormat="1" ht="12.75" customHeight="1" x14ac:dyDescent="0.2"/>
    <row r="3043" s="40" customFormat="1" ht="12.75" customHeight="1" x14ac:dyDescent="0.2"/>
    <row r="3044" s="40" customFormat="1" ht="12.75" customHeight="1" x14ac:dyDescent="0.2"/>
    <row r="3045" s="40" customFormat="1" ht="12.75" customHeight="1" x14ac:dyDescent="0.2"/>
    <row r="3046" s="40" customFormat="1" ht="12.75" customHeight="1" x14ac:dyDescent="0.2"/>
    <row r="3047" s="40" customFormat="1" ht="12.75" customHeight="1" x14ac:dyDescent="0.2"/>
    <row r="3048" s="40" customFormat="1" ht="12.75" customHeight="1" x14ac:dyDescent="0.2"/>
    <row r="3049" s="40" customFormat="1" ht="12.75" customHeight="1" x14ac:dyDescent="0.2"/>
    <row r="3050" s="40" customFormat="1" ht="12.75" customHeight="1" x14ac:dyDescent="0.2"/>
    <row r="3051" s="40" customFormat="1" ht="12.75" customHeight="1" x14ac:dyDescent="0.2"/>
    <row r="3052" s="40" customFormat="1" ht="12.75" customHeight="1" x14ac:dyDescent="0.2"/>
    <row r="3053" s="40" customFormat="1" ht="12.75" customHeight="1" x14ac:dyDescent="0.2"/>
    <row r="3054" s="40" customFormat="1" ht="12.75" customHeight="1" x14ac:dyDescent="0.2"/>
    <row r="3055" s="40" customFormat="1" ht="12.75" customHeight="1" x14ac:dyDescent="0.2"/>
    <row r="3056" s="40" customFormat="1" ht="12.75" customHeight="1" x14ac:dyDescent="0.2"/>
    <row r="3057" s="40" customFormat="1" ht="12.75" customHeight="1" x14ac:dyDescent="0.2"/>
    <row r="3058" s="40" customFormat="1" ht="12.75" customHeight="1" x14ac:dyDescent="0.2"/>
    <row r="3059" s="40" customFormat="1" ht="12.75" customHeight="1" x14ac:dyDescent="0.2"/>
    <row r="3060" s="40" customFormat="1" ht="12.75" customHeight="1" x14ac:dyDescent="0.2"/>
    <row r="3061" s="40" customFormat="1" ht="12.75" customHeight="1" x14ac:dyDescent="0.2"/>
    <row r="3062" s="40" customFormat="1" ht="12.75" customHeight="1" x14ac:dyDescent="0.2"/>
    <row r="3063" s="40" customFormat="1" ht="12.75" customHeight="1" x14ac:dyDescent="0.2"/>
    <row r="3064" s="40" customFormat="1" ht="12.75" customHeight="1" x14ac:dyDescent="0.2"/>
    <row r="3065" s="40" customFormat="1" ht="12.75" customHeight="1" x14ac:dyDescent="0.2"/>
    <row r="3066" s="40" customFormat="1" ht="12.75" customHeight="1" x14ac:dyDescent="0.2"/>
    <row r="3067" s="40" customFormat="1" ht="12.75" customHeight="1" x14ac:dyDescent="0.2"/>
    <row r="3068" s="40" customFormat="1" ht="12.75" customHeight="1" x14ac:dyDescent="0.2"/>
    <row r="3069" s="40" customFormat="1" ht="12.75" customHeight="1" x14ac:dyDescent="0.2"/>
    <row r="3070" s="40" customFormat="1" ht="12.75" customHeight="1" x14ac:dyDescent="0.2"/>
    <row r="3071" s="40" customFormat="1" ht="12.75" customHeight="1" x14ac:dyDescent="0.2"/>
    <row r="3072" s="40" customFormat="1" ht="12.75" customHeight="1" x14ac:dyDescent="0.2"/>
    <row r="3073" s="40" customFormat="1" ht="12.75" customHeight="1" x14ac:dyDescent="0.2"/>
    <row r="3074" s="40" customFormat="1" ht="12.75" customHeight="1" x14ac:dyDescent="0.2"/>
    <row r="3075" s="40" customFormat="1" ht="12.75" customHeight="1" x14ac:dyDescent="0.2"/>
    <row r="3076" s="40" customFormat="1" ht="12.75" customHeight="1" x14ac:dyDescent="0.2"/>
    <row r="3077" s="40" customFormat="1" ht="12.75" customHeight="1" x14ac:dyDescent="0.2"/>
    <row r="3078" s="40" customFormat="1" ht="12.75" customHeight="1" x14ac:dyDescent="0.2"/>
    <row r="3079" s="40" customFormat="1" ht="12.75" customHeight="1" x14ac:dyDescent="0.2"/>
    <row r="3080" s="40" customFormat="1" ht="12.75" customHeight="1" x14ac:dyDescent="0.2"/>
    <row r="3081" s="40" customFormat="1" ht="12.75" customHeight="1" x14ac:dyDescent="0.2"/>
    <row r="3082" s="40" customFormat="1" ht="12.75" customHeight="1" x14ac:dyDescent="0.2"/>
    <row r="3083" s="40" customFormat="1" ht="12.75" customHeight="1" x14ac:dyDescent="0.2"/>
    <row r="3084" s="40" customFormat="1" ht="12.75" customHeight="1" x14ac:dyDescent="0.2"/>
    <row r="3085" s="40" customFormat="1" ht="12.75" customHeight="1" x14ac:dyDescent="0.2"/>
    <row r="3086" s="40" customFormat="1" ht="12.75" customHeight="1" x14ac:dyDescent="0.2"/>
    <row r="3087" s="40" customFormat="1" ht="12.75" customHeight="1" x14ac:dyDescent="0.2"/>
    <row r="3088" s="40" customFormat="1" ht="12.75" customHeight="1" x14ac:dyDescent="0.2"/>
    <row r="3089" s="40" customFormat="1" ht="12.75" customHeight="1" x14ac:dyDescent="0.2"/>
    <row r="3090" s="40" customFormat="1" ht="12.75" customHeight="1" x14ac:dyDescent="0.2"/>
    <row r="3091" s="40" customFormat="1" ht="12.75" customHeight="1" x14ac:dyDescent="0.2"/>
    <row r="3092" s="40" customFormat="1" ht="12.75" customHeight="1" x14ac:dyDescent="0.2"/>
    <row r="3093" s="40" customFormat="1" ht="12.75" customHeight="1" x14ac:dyDescent="0.2"/>
    <row r="3094" s="40" customFormat="1" ht="12.75" customHeight="1" x14ac:dyDescent="0.2"/>
    <row r="3095" s="40" customFormat="1" ht="12.75" customHeight="1" x14ac:dyDescent="0.2"/>
    <row r="3096" s="40" customFormat="1" ht="12.75" customHeight="1" x14ac:dyDescent="0.2"/>
    <row r="3097" s="40" customFormat="1" ht="12.75" customHeight="1" x14ac:dyDescent="0.2"/>
    <row r="3098" s="40" customFormat="1" ht="12.75" customHeight="1" x14ac:dyDescent="0.2"/>
    <row r="3099" s="40" customFormat="1" ht="12.75" customHeight="1" x14ac:dyDescent="0.2"/>
    <row r="3100" s="40" customFormat="1" ht="12.75" customHeight="1" x14ac:dyDescent="0.2"/>
    <row r="3101" s="40" customFormat="1" ht="12.75" customHeight="1" x14ac:dyDescent="0.2"/>
    <row r="3102" s="40" customFormat="1" ht="12.75" customHeight="1" x14ac:dyDescent="0.2"/>
    <row r="3103" s="40" customFormat="1" ht="12.75" customHeight="1" x14ac:dyDescent="0.2"/>
    <row r="3104" s="40" customFormat="1" ht="12.75" customHeight="1" x14ac:dyDescent="0.2"/>
    <row r="3105" s="40" customFormat="1" ht="12.75" customHeight="1" x14ac:dyDescent="0.2"/>
    <row r="3106" s="40" customFormat="1" ht="12.75" customHeight="1" x14ac:dyDescent="0.2"/>
    <row r="3107" s="40" customFormat="1" ht="12.75" customHeight="1" x14ac:dyDescent="0.2"/>
    <row r="3108" s="40" customFormat="1" ht="12.75" customHeight="1" x14ac:dyDescent="0.2"/>
    <row r="3109" s="40" customFormat="1" ht="12.75" customHeight="1" x14ac:dyDescent="0.2"/>
    <row r="3110" s="40" customFormat="1" ht="12.75" customHeight="1" x14ac:dyDescent="0.2"/>
    <row r="3111" s="40" customFormat="1" ht="12.75" customHeight="1" x14ac:dyDescent="0.2"/>
    <row r="3112" s="40" customFormat="1" ht="12.75" customHeight="1" x14ac:dyDescent="0.2"/>
    <row r="3113" s="40" customFormat="1" ht="12.75" customHeight="1" x14ac:dyDescent="0.2"/>
    <row r="3114" s="40" customFormat="1" ht="12.75" customHeight="1" x14ac:dyDescent="0.2"/>
    <row r="3115" s="40" customFormat="1" ht="12.75" customHeight="1" x14ac:dyDescent="0.2"/>
    <row r="3116" s="40" customFormat="1" ht="12.75" customHeight="1" x14ac:dyDescent="0.2"/>
    <row r="3117" s="40" customFormat="1" ht="12.75" customHeight="1" x14ac:dyDescent="0.2"/>
    <row r="3118" s="40" customFormat="1" ht="12.75" customHeight="1" x14ac:dyDescent="0.2"/>
    <row r="3119" s="40" customFormat="1" ht="12.75" customHeight="1" x14ac:dyDescent="0.2"/>
    <row r="3120" s="40" customFormat="1" ht="12.75" customHeight="1" x14ac:dyDescent="0.2"/>
    <row r="3121" s="40" customFormat="1" ht="12.75" customHeight="1" x14ac:dyDescent="0.2"/>
    <row r="3122" s="40" customFormat="1" ht="12.75" customHeight="1" x14ac:dyDescent="0.2"/>
    <row r="3123" s="40" customFormat="1" ht="12.75" customHeight="1" x14ac:dyDescent="0.2"/>
    <row r="3124" s="40" customFormat="1" ht="12.75" customHeight="1" x14ac:dyDescent="0.2"/>
    <row r="3125" s="40" customFormat="1" ht="12.75" customHeight="1" x14ac:dyDescent="0.2"/>
    <row r="3126" s="40" customFormat="1" ht="12.75" customHeight="1" x14ac:dyDescent="0.2"/>
    <row r="3127" s="40" customFormat="1" ht="12.75" customHeight="1" x14ac:dyDescent="0.2"/>
    <row r="3128" s="40" customFormat="1" ht="12.75" customHeight="1" x14ac:dyDescent="0.2"/>
    <row r="3129" s="40" customFormat="1" ht="12.75" customHeight="1" x14ac:dyDescent="0.2"/>
    <row r="3130" s="40" customFormat="1" ht="12.75" customHeight="1" x14ac:dyDescent="0.2"/>
    <row r="3131" s="40" customFormat="1" ht="12.75" customHeight="1" x14ac:dyDescent="0.2"/>
    <row r="3132" s="40" customFormat="1" ht="12.75" customHeight="1" x14ac:dyDescent="0.2"/>
    <row r="3133" s="40" customFormat="1" ht="12.75" customHeight="1" x14ac:dyDescent="0.2"/>
    <row r="3134" s="40" customFormat="1" ht="12.75" customHeight="1" x14ac:dyDescent="0.2"/>
    <row r="3135" s="40" customFormat="1" ht="12.75" customHeight="1" x14ac:dyDescent="0.2"/>
    <row r="3136" s="40" customFormat="1" ht="12.75" customHeight="1" x14ac:dyDescent="0.2"/>
    <row r="3137" s="40" customFormat="1" ht="12.75" customHeight="1" x14ac:dyDescent="0.2"/>
    <row r="3138" s="40" customFormat="1" ht="12.75" customHeight="1" x14ac:dyDescent="0.2"/>
    <row r="3139" s="40" customFormat="1" ht="12.75" customHeight="1" x14ac:dyDescent="0.2"/>
    <row r="3140" s="40" customFormat="1" ht="12.75" customHeight="1" x14ac:dyDescent="0.2"/>
    <row r="3141" s="40" customFormat="1" ht="12.75" customHeight="1" x14ac:dyDescent="0.2"/>
    <row r="3142" s="40" customFormat="1" ht="12.75" customHeight="1" x14ac:dyDescent="0.2"/>
    <row r="3143" s="40" customFormat="1" ht="12.75" customHeight="1" x14ac:dyDescent="0.2"/>
    <row r="3144" s="40" customFormat="1" ht="12.75" customHeight="1" x14ac:dyDescent="0.2"/>
    <row r="3145" s="40" customFormat="1" ht="12.75" customHeight="1" x14ac:dyDescent="0.2"/>
    <row r="3146" s="40" customFormat="1" ht="12.75" customHeight="1" x14ac:dyDescent="0.2"/>
    <row r="3147" s="40" customFormat="1" ht="12.75" customHeight="1" x14ac:dyDescent="0.2"/>
    <row r="3148" s="40" customFormat="1" ht="12.75" customHeight="1" x14ac:dyDescent="0.2"/>
    <row r="3149" s="40" customFormat="1" ht="12.75" customHeight="1" x14ac:dyDescent="0.2"/>
    <row r="3150" s="40" customFormat="1" ht="12.75" customHeight="1" x14ac:dyDescent="0.2"/>
    <row r="3151" s="40" customFormat="1" ht="12.75" customHeight="1" x14ac:dyDescent="0.2"/>
    <row r="3152" s="40" customFormat="1" ht="12.75" customHeight="1" x14ac:dyDescent="0.2"/>
    <row r="3153" s="40" customFormat="1" ht="12.75" customHeight="1" x14ac:dyDescent="0.2"/>
    <row r="3154" s="40" customFormat="1" ht="12.75" customHeight="1" x14ac:dyDescent="0.2"/>
    <row r="3155" s="40" customFormat="1" ht="12.75" customHeight="1" x14ac:dyDescent="0.2"/>
    <row r="3156" s="40" customFormat="1" ht="12.75" customHeight="1" x14ac:dyDescent="0.2"/>
    <row r="3157" s="40" customFormat="1" ht="12.75" customHeight="1" x14ac:dyDescent="0.2"/>
    <row r="3158" s="40" customFormat="1" ht="12.75" customHeight="1" x14ac:dyDescent="0.2"/>
    <row r="3159" s="40" customFormat="1" ht="12.75" customHeight="1" x14ac:dyDescent="0.2"/>
    <row r="3160" s="40" customFormat="1" ht="12.75" customHeight="1" x14ac:dyDescent="0.2"/>
    <row r="3161" s="40" customFormat="1" ht="12.75" customHeight="1" x14ac:dyDescent="0.2"/>
    <row r="3162" s="40" customFormat="1" ht="12.75" customHeight="1" x14ac:dyDescent="0.2"/>
    <row r="3163" s="40" customFormat="1" ht="12.75" customHeight="1" x14ac:dyDescent="0.2"/>
    <row r="3164" s="40" customFormat="1" ht="12.75" customHeight="1" x14ac:dyDescent="0.2"/>
    <row r="3165" s="40" customFormat="1" ht="12.75" customHeight="1" x14ac:dyDescent="0.2"/>
    <row r="3166" s="40" customFormat="1" ht="12.75" customHeight="1" x14ac:dyDescent="0.2"/>
    <row r="3167" s="40" customFormat="1" ht="12.75" customHeight="1" x14ac:dyDescent="0.2"/>
    <row r="3168" s="40" customFormat="1" ht="12.75" customHeight="1" x14ac:dyDescent="0.2"/>
    <row r="3169" s="40" customFormat="1" ht="12.75" customHeight="1" x14ac:dyDescent="0.2"/>
    <row r="3170" s="40" customFormat="1" ht="12.75" customHeight="1" x14ac:dyDescent="0.2"/>
    <row r="3171" s="40" customFormat="1" ht="12.75" customHeight="1" x14ac:dyDescent="0.2"/>
    <row r="3172" s="40" customFormat="1" ht="12.75" customHeight="1" x14ac:dyDescent="0.2"/>
    <row r="3173" s="40" customFormat="1" ht="12.75" customHeight="1" x14ac:dyDescent="0.2"/>
    <row r="3174" s="40" customFormat="1" ht="12.75" customHeight="1" x14ac:dyDescent="0.2"/>
    <row r="3175" s="40" customFormat="1" ht="12.75" customHeight="1" x14ac:dyDescent="0.2"/>
    <row r="3176" s="40" customFormat="1" ht="12.75" customHeight="1" x14ac:dyDescent="0.2"/>
    <row r="3177" s="40" customFormat="1" ht="12.75" customHeight="1" x14ac:dyDescent="0.2"/>
    <row r="3178" s="40" customFormat="1" ht="12.75" customHeight="1" x14ac:dyDescent="0.2"/>
    <row r="3179" s="40" customFormat="1" ht="12.75" customHeight="1" x14ac:dyDescent="0.2"/>
    <row r="3180" s="40" customFormat="1" ht="12.75" customHeight="1" x14ac:dyDescent="0.2"/>
    <row r="3181" s="40" customFormat="1" ht="12.75" customHeight="1" x14ac:dyDescent="0.2"/>
    <row r="3182" s="40" customFormat="1" ht="12.75" customHeight="1" x14ac:dyDescent="0.2"/>
    <row r="3183" s="40" customFormat="1" ht="12.75" customHeight="1" x14ac:dyDescent="0.2"/>
    <row r="3184" s="40" customFormat="1" ht="12.75" customHeight="1" x14ac:dyDescent="0.2"/>
    <row r="3185" s="40" customFormat="1" ht="12.75" customHeight="1" x14ac:dyDescent="0.2"/>
    <row r="3186" s="40" customFormat="1" ht="12.75" customHeight="1" x14ac:dyDescent="0.2"/>
    <row r="3187" s="40" customFormat="1" ht="12.75" customHeight="1" x14ac:dyDescent="0.2"/>
    <row r="3188" s="40" customFormat="1" ht="12.75" customHeight="1" x14ac:dyDescent="0.2"/>
    <row r="3189" s="40" customFormat="1" ht="12.75" customHeight="1" x14ac:dyDescent="0.2"/>
    <row r="3190" s="40" customFormat="1" ht="12.75" customHeight="1" x14ac:dyDescent="0.2"/>
    <row r="3191" s="40" customFormat="1" ht="12.75" customHeight="1" x14ac:dyDescent="0.2"/>
    <row r="3192" s="40" customFormat="1" ht="12.75" customHeight="1" x14ac:dyDescent="0.2"/>
    <row r="3193" s="40" customFormat="1" ht="12.75" customHeight="1" x14ac:dyDescent="0.2"/>
    <row r="3194" s="40" customFormat="1" ht="12.75" customHeight="1" x14ac:dyDescent="0.2"/>
    <row r="3195" s="40" customFormat="1" ht="12.75" customHeight="1" x14ac:dyDescent="0.2"/>
    <row r="3196" s="40" customFormat="1" ht="12.75" customHeight="1" x14ac:dyDescent="0.2"/>
    <row r="3197" s="40" customFormat="1" ht="12.75" customHeight="1" x14ac:dyDescent="0.2"/>
    <row r="3198" s="40" customFormat="1" ht="12.75" customHeight="1" x14ac:dyDescent="0.2"/>
    <row r="3199" s="40" customFormat="1" ht="12.75" customHeight="1" x14ac:dyDescent="0.2"/>
    <row r="3200" s="40" customFormat="1" ht="12.75" customHeight="1" x14ac:dyDescent="0.2"/>
    <row r="3201" s="40" customFormat="1" ht="12.75" customHeight="1" x14ac:dyDescent="0.2"/>
    <row r="3202" s="40" customFormat="1" ht="12.75" customHeight="1" x14ac:dyDescent="0.2"/>
    <row r="3203" s="40" customFormat="1" ht="12.75" customHeight="1" x14ac:dyDescent="0.2"/>
    <row r="3204" s="40" customFormat="1" ht="12.75" customHeight="1" x14ac:dyDescent="0.2"/>
    <row r="3205" s="40" customFormat="1" ht="12.75" customHeight="1" x14ac:dyDescent="0.2"/>
    <row r="3206" s="40" customFormat="1" ht="12.75" customHeight="1" x14ac:dyDescent="0.2"/>
    <row r="3207" s="40" customFormat="1" ht="12.75" customHeight="1" x14ac:dyDescent="0.2"/>
    <row r="3208" s="40" customFormat="1" ht="12.75" customHeight="1" x14ac:dyDescent="0.2"/>
    <row r="3209" s="40" customFormat="1" ht="12.75" customHeight="1" x14ac:dyDescent="0.2"/>
    <row r="3210" s="40" customFormat="1" ht="12.75" customHeight="1" x14ac:dyDescent="0.2"/>
    <row r="3211" s="40" customFormat="1" ht="12.75" customHeight="1" x14ac:dyDescent="0.2"/>
    <row r="3212" s="40" customFormat="1" ht="12.75" customHeight="1" x14ac:dyDescent="0.2"/>
    <row r="3213" s="40" customFormat="1" ht="12.75" customHeight="1" x14ac:dyDescent="0.2"/>
    <row r="3214" s="40" customFormat="1" ht="12.75" customHeight="1" x14ac:dyDescent="0.2"/>
    <row r="3215" s="40" customFormat="1" ht="12.75" customHeight="1" x14ac:dyDescent="0.2"/>
    <row r="3216" s="40" customFormat="1" ht="12.75" customHeight="1" x14ac:dyDescent="0.2"/>
    <row r="3217" s="40" customFormat="1" ht="12.75" customHeight="1" x14ac:dyDescent="0.2"/>
    <row r="3218" s="40" customFormat="1" ht="12.75" customHeight="1" x14ac:dyDescent="0.2"/>
    <row r="3219" s="40" customFormat="1" ht="12.75" customHeight="1" x14ac:dyDescent="0.2"/>
    <row r="3220" s="40" customFormat="1" ht="12.75" customHeight="1" x14ac:dyDescent="0.2"/>
    <row r="3221" s="40" customFormat="1" ht="12.75" customHeight="1" x14ac:dyDescent="0.2"/>
    <row r="3222" s="40" customFormat="1" ht="12.75" customHeight="1" x14ac:dyDescent="0.2"/>
    <row r="3223" s="40" customFormat="1" ht="12.75" customHeight="1" x14ac:dyDescent="0.2"/>
    <row r="3224" s="40" customFormat="1" ht="12.75" customHeight="1" x14ac:dyDescent="0.2"/>
    <row r="3225" s="40" customFormat="1" ht="12.75" customHeight="1" x14ac:dyDescent="0.2"/>
    <row r="3226" s="40" customFormat="1" ht="12.75" customHeight="1" x14ac:dyDescent="0.2"/>
    <row r="3227" s="40" customFormat="1" ht="12.75" customHeight="1" x14ac:dyDescent="0.2"/>
    <row r="3228" s="40" customFormat="1" ht="12.75" customHeight="1" x14ac:dyDescent="0.2"/>
    <row r="3229" s="40" customFormat="1" ht="12.75" customHeight="1" x14ac:dyDescent="0.2"/>
    <row r="3230" s="40" customFormat="1" ht="12.75" customHeight="1" x14ac:dyDescent="0.2"/>
    <row r="3231" s="40" customFormat="1" ht="12.75" customHeight="1" x14ac:dyDescent="0.2"/>
    <row r="3232" s="40" customFormat="1" ht="12.75" customHeight="1" x14ac:dyDescent="0.2"/>
    <row r="3233" s="40" customFormat="1" ht="12.75" customHeight="1" x14ac:dyDescent="0.2"/>
    <row r="3234" s="40" customFormat="1" ht="12.75" customHeight="1" x14ac:dyDescent="0.2"/>
    <row r="3235" s="40" customFormat="1" ht="12.75" customHeight="1" x14ac:dyDescent="0.2"/>
    <row r="3236" s="40" customFormat="1" ht="12.75" customHeight="1" x14ac:dyDescent="0.2"/>
    <row r="3237" s="40" customFormat="1" ht="12.75" customHeight="1" x14ac:dyDescent="0.2"/>
    <row r="3238" s="40" customFormat="1" ht="12.75" customHeight="1" x14ac:dyDescent="0.2"/>
    <row r="3239" s="40" customFormat="1" ht="12.75" customHeight="1" x14ac:dyDescent="0.2"/>
    <row r="3240" s="40" customFormat="1" ht="12.75" customHeight="1" x14ac:dyDescent="0.2"/>
    <row r="3241" s="40" customFormat="1" ht="12.75" customHeight="1" x14ac:dyDescent="0.2"/>
    <row r="3242" s="40" customFormat="1" ht="12.75" customHeight="1" x14ac:dyDescent="0.2"/>
    <row r="3243" s="40" customFormat="1" ht="12.75" customHeight="1" x14ac:dyDescent="0.2"/>
    <row r="3244" s="40" customFormat="1" ht="12.75" customHeight="1" x14ac:dyDescent="0.2"/>
    <row r="3245" s="40" customFormat="1" ht="12.75" customHeight="1" x14ac:dyDescent="0.2"/>
    <row r="3246" s="40" customFormat="1" ht="12.75" customHeight="1" x14ac:dyDescent="0.2"/>
    <row r="3247" s="40" customFormat="1" ht="12.75" customHeight="1" x14ac:dyDescent="0.2"/>
    <row r="3248" s="40" customFormat="1" ht="12.75" customHeight="1" x14ac:dyDescent="0.2"/>
    <row r="3249" s="40" customFormat="1" ht="12.75" customHeight="1" x14ac:dyDescent="0.2"/>
    <row r="3250" s="40" customFormat="1" ht="12.75" customHeight="1" x14ac:dyDescent="0.2"/>
    <row r="3251" s="40" customFormat="1" ht="12.75" customHeight="1" x14ac:dyDescent="0.2"/>
    <row r="3252" s="40" customFormat="1" ht="12.75" customHeight="1" x14ac:dyDescent="0.2"/>
    <row r="3253" s="40" customFormat="1" ht="12.75" customHeight="1" x14ac:dyDescent="0.2"/>
    <row r="3254" s="40" customFormat="1" ht="12.75" customHeight="1" x14ac:dyDescent="0.2"/>
    <row r="3255" s="40" customFormat="1" ht="12.75" customHeight="1" x14ac:dyDescent="0.2"/>
    <row r="3256" s="40" customFormat="1" ht="12.75" customHeight="1" x14ac:dyDescent="0.2"/>
    <row r="3257" s="40" customFormat="1" ht="12.75" customHeight="1" x14ac:dyDescent="0.2"/>
    <row r="3258" s="40" customFormat="1" ht="12.75" customHeight="1" x14ac:dyDescent="0.2"/>
    <row r="3259" s="40" customFormat="1" ht="12.75" customHeight="1" x14ac:dyDescent="0.2"/>
    <row r="3260" s="40" customFormat="1" ht="12.75" customHeight="1" x14ac:dyDescent="0.2"/>
    <row r="3261" s="40" customFormat="1" ht="12.75" customHeight="1" x14ac:dyDescent="0.2"/>
    <row r="3262" s="40" customFormat="1" ht="12.75" customHeight="1" x14ac:dyDescent="0.2"/>
    <row r="3263" s="40" customFormat="1" ht="12.75" customHeight="1" x14ac:dyDescent="0.2"/>
    <row r="3264" s="40" customFormat="1" ht="12.75" customHeight="1" x14ac:dyDescent="0.2"/>
    <row r="3265" s="40" customFormat="1" ht="12.75" customHeight="1" x14ac:dyDescent="0.2"/>
    <row r="3266" s="40" customFormat="1" ht="12.75" customHeight="1" x14ac:dyDescent="0.2"/>
    <row r="3267" s="40" customFormat="1" ht="12.75" customHeight="1" x14ac:dyDescent="0.2"/>
    <row r="3268" s="40" customFormat="1" ht="12.75" customHeight="1" x14ac:dyDescent="0.2"/>
    <row r="3269" s="40" customFormat="1" ht="12.75" customHeight="1" x14ac:dyDescent="0.2"/>
    <row r="3270" s="40" customFormat="1" ht="12.75" customHeight="1" x14ac:dyDescent="0.2"/>
    <row r="3271" s="40" customFormat="1" ht="12.75" customHeight="1" x14ac:dyDescent="0.2"/>
    <row r="3272" s="40" customFormat="1" ht="12.75" customHeight="1" x14ac:dyDescent="0.2"/>
    <row r="3273" s="40" customFormat="1" ht="12.75" customHeight="1" x14ac:dyDescent="0.2"/>
    <row r="3274" s="40" customFormat="1" ht="12.75" customHeight="1" x14ac:dyDescent="0.2"/>
    <row r="3275" s="40" customFormat="1" ht="12.75" customHeight="1" x14ac:dyDescent="0.2"/>
    <row r="3276" s="40" customFormat="1" ht="12.75" customHeight="1" x14ac:dyDescent="0.2"/>
    <row r="3277" s="40" customFormat="1" ht="12.75" customHeight="1" x14ac:dyDescent="0.2"/>
    <row r="3278" s="40" customFormat="1" ht="12.75" customHeight="1" x14ac:dyDescent="0.2"/>
    <row r="3279" s="40" customFormat="1" ht="12.75" customHeight="1" x14ac:dyDescent="0.2"/>
    <row r="3280" s="40" customFormat="1" ht="12.75" customHeight="1" x14ac:dyDescent="0.2"/>
    <row r="3281" s="40" customFormat="1" ht="12.75" customHeight="1" x14ac:dyDescent="0.2"/>
    <row r="3282" s="40" customFormat="1" ht="12.75" customHeight="1" x14ac:dyDescent="0.2"/>
    <row r="3283" s="40" customFormat="1" ht="12.75" customHeight="1" x14ac:dyDescent="0.2"/>
    <row r="3284" s="40" customFormat="1" ht="12.75" customHeight="1" x14ac:dyDescent="0.2"/>
    <row r="3285" s="40" customFormat="1" ht="12.75" customHeight="1" x14ac:dyDescent="0.2"/>
    <row r="3286" s="40" customFormat="1" ht="12.75" customHeight="1" x14ac:dyDescent="0.2"/>
    <row r="3287" s="40" customFormat="1" ht="12.75" customHeight="1" x14ac:dyDescent="0.2"/>
    <row r="3288" s="40" customFormat="1" ht="12.75" customHeight="1" x14ac:dyDescent="0.2"/>
    <row r="3289" s="40" customFormat="1" ht="12.75" customHeight="1" x14ac:dyDescent="0.2"/>
    <row r="3290" s="40" customFormat="1" ht="12.75" customHeight="1" x14ac:dyDescent="0.2"/>
    <row r="3291" s="40" customFormat="1" ht="12.75" customHeight="1" x14ac:dyDescent="0.2"/>
    <row r="3292" s="40" customFormat="1" ht="12.75" customHeight="1" x14ac:dyDescent="0.2"/>
    <row r="3293" s="40" customFormat="1" ht="12.75" customHeight="1" x14ac:dyDescent="0.2"/>
    <row r="3294" s="40" customFormat="1" ht="12.75" customHeight="1" x14ac:dyDescent="0.2"/>
    <row r="3295" s="40" customFormat="1" ht="12.75" customHeight="1" x14ac:dyDescent="0.2"/>
    <row r="3296" s="40" customFormat="1" ht="12.75" customHeight="1" x14ac:dyDescent="0.2"/>
    <row r="3297" s="40" customFormat="1" ht="12.75" customHeight="1" x14ac:dyDescent="0.2"/>
    <row r="3298" s="40" customFormat="1" ht="12.75" customHeight="1" x14ac:dyDescent="0.2"/>
    <row r="3299" s="40" customFormat="1" ht="12.75" customHeight="1" x14ac:dyDescent="0.2"/>
    <row r="3300" s="40" customFormat="1" ht="12.75" customHeight="1" x14ac:dyDescent="0.2"/>
    <row r="3301" s="40" customFormat="1" ht="12.75" customHeight="1" x14ac:dyDescent="0.2"/>
    <row r="3302" s="40" customFormat="1" ht="12.75" customHeight="1" x14ac:dyDescent="0.2"/>
    <row r="3303" s="40" customFormat="1" ht="12.75" customHeight="1" x14ac:dyDescent="0.2"/>
    <row r="3304" s="40" customFormat="1" ht="12.75" customHeight="1" x14ac:dyDescent="0.2"/>
    <row r="3305" s="40" customFormat="1" ht="12.75" customHeight="1" x14ac:dyDescent="0.2"/>
    <row r="3306" s="40" customFormat="1" ht="12.75" customHeight="1" x14ac:dyDescent="0.2"/>
    <row r="3307" s="40" customFormat="1" ht="12.75" customHeight="1" x14ac:dyDescent="0.2"/>
    <row r="3308" s="40" customFormat="1" ht="12.75" customHeight="1" x14ac:dyDescent="0.2"/>
    <row r="3309" s="40" customFormat="1" ht="12.75" customHeight="1" x14ac:dyDescent="0.2"/>
    <row r="3310" s="40" customFormat="1" ht="12.75" customHeight="1" x14ac:dyDescent="0.2"/>
    <row r="3311" s="40" customFormat="1" ht="12.75" customHeight="1" x14ac:dyDescent="0.2"/>
    <row r="3312" s="40" customFormat="1" ht="12.75" customHeight="1" x14ac:dyDescent="0.2"/>
    <row r="3313" s="40" customFormat="1" ht="12.75" customHeight="1" x14ac:dyDescent="0.2"/>
    <row r="3314" s="40" customFormat="1" ht="12.75" customHeight="1" x14ac:dyDescent="0.2"/>
    <row r="3315" s="40" customFormat="1" ht="12.75" customHeight="1" x14ac:dyDescent="0.2"/>
    <row r="3316" s="40" customFormat="1" ht="12.75" customHeight="1" x14ac:dyDescent="0.2"/>
    <row r="3317" s="40" customFormat="1" ht="12.75" customHeight="1" x14ac:dyDescent="0.2"/>
    <row r="3318" s="40" customFormat="1" ht="12.75" customHeight="1" x14ac:dyDescent="0.2"/>
    <row r="3319" s="40" customFormat="1" ht="12.75" customHeight="1" x14ac:dyDescent="0.2"/>
    <row r="3320" s="40" customFormat="1" ht="12.75" customHeight="1" x14ac:dyDescent="0.2"/>
    <row r="3321" s="40" customFormat="1" ht="12.75" customHeight="1" x14ac:dyDescent="0.2"/>
    <row r="3322" s="40" customFormat="1" ht="12.75" customHeight="1" x14ac:dyDescent="0.2"/>
    <row r="3323" s="40" customFormat="1" ht="12.75" customHeight="1" x14ac:dyDescent="0.2"/>
    <row r="3324" s="40" customFormat="1" ht="12.75" customHeight="1" x14ac:dyDescent="0.2"/>
    <row r="3325" s="40" customFormat="1" ht="12.75" customHeight="1" x14ac:dyDescent="0.2"/>
    <row r="3326" s="40" customFormat="1" ht="12.75" customHeight="1" x14ac:dyDescent="0.2"/>
    <row r="3327" s="40" customFormat="1" ht="12.75" customHeight="1" x14ac:dyDescent="0.2"/>
    <row r="3328" s="40" customFormat="1" ht="12.75" customHeight="1" x14ac:dyDescent="0.2"/>
    <row r="3329" s="40" customFormat="1" ht="12.75" customHeight="1" x14ac:dyDescent="0.2"/>
    <row r="3330" s="40" customFormat="1" ht="12.75" customHeight="1" x14ac:dyDescent="0.2"/>
    <row r="3331" s="40" customFormat="1" ht="12.75" customHeight="1" x14ac:dyDescent="0.2"/>
    <row r="3332" s="40" customFormat="1" ht="12.75" customHeight="1" x14ac:dyDescent="0.2"/>
    <row r="3333" s="40" customFormat="1" ht="12.75" customHeight="1" x14ac:dyDescent="0.2"/>
    <row r="3334" s="40" customFormat="1" ht="12.75" customHeight="1" x14ac:dyDescent="0.2"/>
    <row r="3335" s="40" customFormat="1" ht="12.75" customHeight="1" x14ac:dyDescent="0.2"/>
    <row r="3336" s="40" customFormat="1" ht="12.75" customHeight="1" x14ac:dyDescent="0.2"/>
    <row r="3337" s="40" customFormat="1" ht="12.75" customHeight="1" x14ac:dyDescent="0.2"/>
    <row r="3338" s="40" customFormat="1" ht="12.75" customHeight="1" x14ac:dyDescent="0.2"/>
    <row r="3339" s="40" customFormat="1" ht="12.75" customHeight="1" x14ac:dyDescent="0.2"/>
    <row r="3340" s="40" customFormat="1" ht="12.75" customHeight="1" x14ac:dyDescent="0.2"/>
    <row r="3341" s="40" customFormat="1" ht="12.75" customHeight="1" x14ac:dyDescent="0.2"/>
    <row r="3342" s="40" customFormat="1" ht="12.75" customHeight="1" x14ac:dyDescent="0.2"/>
    <row r="3343" s="40" customFormat="1" ht="12.75" customHeight="1" x14ac:dyDescent="0.2"/>
    <row r="3344" s="40" customFormat="1" ht="12.75" customHeight="1" x14ac:dyDescent="0.2"/>
    <row r="3345" s="40" customFormat="1" ht="12.75" customHeight="1" x14ac:dyDescent="0.2"/>
    <row r="3346" s="40" customFormat="1" ht="12.75" customHeight="1" x14ac:dyDescent="0.2"/>
    <row r="3347" s="40" customFormat="1" ht="12.75" customHeight="1" x14ac:dyDescent="0.2"/>
    <row r="3348" s="40" customFormat="1" ht="12.75" customHeight="1" x14ac:dyDescent="0.2"/>
    <row r="3349" s="40" customFormat="1" ht="12.75" customHeight="1" x14ac:dyDescent="0.2"/>
    <row r="3350" s="40" customFormat="1" ht="12.75" customHeight="1" x14ac:dyDescent="0.2"/>
    <row r="3351" s="40" customFormat="1" ht="12.75" customHeight="1" x14ac:dyDescent="0.2"/>
    <row r="3352" s="40" customFormat="1" ht="12.75" customHeight="1" x14ac:dyDescent="0.2"/>
    <row r="3353" s="40" customFormat="1" ht="12.75" customHeight="1" x14ac:dyDescent="0.2"/>
    <row r="3354" s="40" customFormat="1" ht="12.75" customHeight="1" x14ac:dyDescent="0.2"/>
    <row r="3355" s="40" customFormat="1" ht="12.75" customHeight="1" x14ac:dyDescent="0.2"/>
    <row r="3356" s="40" customFormat="1" ht="12.75" customHeight="1" x14ac:dyDescent="0.2"/>
    <row r="3357" s="40" customFormat="1" ht="12.75" customHeight="1" x14ac:dyDescent="0.2"/>
    <row r="3358" s="40" customFormat="1" ht="12.75" customHeight="1" x14ac:dyDescent="0.2"/>
    <row r="3359" s="40" customFormat="1" ht="12.75" customHeight="1" x14ac:dyDescent="0.2"/>
    <row r="3360" s="40" customFormat="1" ht="12.75" customHeight="1" x14ac:dyDescent="0.2"/>
    <row r="3361" s="40" customFormat="1" ht="12.75" customHeight="1" x14ac:dyDescent="0.2"/>
    <row r="3362" s="40" customFormat="1" ht="12.75" customHeight="1" x14ac:dyDescent="0.2"/>
    <row r="3363" s="40" customFormat="1" ht="12.75" customHeight="1" x14ac:dyDescent="0.2"/>
    <row r="3364" s="40" customFormat="1" ht="12.75" customHeight="1" x14ac:dyDescent="0.2"/>
    <row r="3365" s="40" customFormat="1" ht="12.75" customHeight="1" x14ac:dyDescent="0.2"/>
    <row r="3366" s="40" customFormat="1" ht="12.75" customHeight="1" x14ac:dyDescent="0.2"/>
    <row r="3367" s="40" customFormat="1" ht="12.75" customHeight="1" x14ac:dyDescent="0.2"/>
    <row r="3368" s="40" customFormat="1" ht="12.75" customHeight="1" x14ac:dyDescent="0.2"/>
    <row r="3369" s="40" customFormat="1" ht="12.75" customHeight="1" x14ac:dyDescent="0.2"/>
    <row r="3370" s="40" customFormat="1" ht="12.75" customHeight="1" x14ac:dyDescent="0.2"/>
    <row r="3371" s="40" customFormat="1" ht="12.75" customHeight="1" x14ac:dyDescent="0.2"/>
    <row r="3372" s="40" customFormat="1" ht="12.75" customHeight="1" x14ac:dyDescent="0.2"/>
    <row r="3373" s="40" customFormat="1" ht="12.75" customHeight="1" x14ac:dyDescent="0.2"/>
    <row r="3374" s="40" customFormat="1" ht="12.75" customHeight="1" x14ac:dyDescent="0.2"/>
    <row r="3375" s="40" customFormat="1" ht="12.75" customHeight="1" x14ac:dyDescent="0.2"/>
    <row r="3376" s="40" customFormat="1" ht="12.75" customHeight="1" x14ac:dyDescent="0.2"/>
    <row r="3377" s="40" customFormat="1" ht="12.75" customHeight="1" x14ac:dyDescent="0.2"/>
    <row r="3378" s="40" customFormat="1" ht="12.75" customHeight="1" x14ac:dyDescent="0.2"/>
    <row r="3379" s="40" customFormat="1" ht="12.75" customHeight="1" x14ac:dyDescent="0.2"/>
    <row r="3380" s="40" customFormat="1" ht="12.75" customHeight="1" x14ac:dyDescent="0.2"/>
    <row r="3381" s="40" customFormat="1" ht="12.75" customHeight="1" x14ac:dyDescent="0.2"/>
    <row r="3382" s="40" customFormat="1" ht="12.75" customHeight="1" x14ac:dyDescent="0.2"/>
    <row r="3383" s="40" customFormat="1" ht="12.75" customHeight="1" x14ac:dyDescent="0.2"/>
    <row r="3384" s="40" customFormat="1" ht="12.75" customHeight="1" x14ac:dyDescent="0.2"/>
    <row r="3385" s="40" customFormat="1" ht="12.75" customHeight="1" x14ac:dyDescent="0.2"/>
    <row r="3386" s="40" customFormat="1" ht="12.75" customHeight="1" x14ac:dyDescent="0.2"/>
    <row r="3387" s="40" customFormat="1" ht="12.75" customHeight="1" x14ac:dyDescent="0.2"/>
    <row r="3388" s="40" customFormat="1" ht="12.75" customHeight="1" x14ac:dyDescent="0.2"/>
    <row r="3389" s="40" customFormat="1" ht="12.75" customHeight="1" x14ac:dyDescent="0.2"/>
    <row r="3390" s="40" customFormat="1" ht="12.75" customHeight="1" x14ac:dyDescent="0.2"/>
    <row r="3391" s="40" customFormat="1" ht="12.75" customHeight="1" x14ac:dyDescent="0.2"/>
    <row r="3392" s="40" customFormat="1" ht="12.75" customHeight="1" x14ac:dyDescent="0.2"/>
    <row r="3393" s="40" customFormat="1" ht="12.75" customHeight="1" x14ac:dyDescent="0.2"/>
    <row r="3394" s="40" customFormat="1" ht="12.75" customHeight="1" x14ac:dyDescent="0.2"/>
    <row r="3395" s="40" customFormat="1" ht="12.75" customHeight="1" x14ac:dyDescent="0.2"/>
    <row r="3396" s="40" customFormat="1" ht="12.75" customHeight="1" x14ac:dyDescent="0.2"/>
    <row r="3397" s="40" customFormat="1" ht="12.75" customHeight="1" x14ac:dyDescent="0.2"/>
    <row r="3398" s="40" customFormat="1" ht="12.75" customHeight="1" x14ac:dyDescent="0.2"/>
    <row r="3399" s="40" customFormat="1" ht="12.75" customHeight="1" x14ac:dyDescent="0.2"/>
    <row r="3400" s="40" customFormat="1" ht="12.75" customHeight="1" x14ac:dyDescent="0.2"/>
    <row r="3401" s="40" customFormat="1" ht="12.75" customHeight="1" x14ac:dyDescent="0.2"/>
    <row r="3402" s="40" customFormat="1" ht="12.75" customHeight="1" x14ac:dyDescent="0.2"/>
    <row r="3403" s="40" customFormat="1" ht="12.75" customHeight="1" x14ac:dyDescent="0.2"/>
    <row r="3404" s="40" customFormat="1" ht="12.75" customHeight="1" x14ac:dyDescent="0.2"/>
    <row r="3405" s="40" customFormat="1" ht="12.75" customHeight="1" x14ac:dyDescent="0.2"/>
    <row r="3406" s="40" customFormat="1" ht="12.75" customHeight="1" x14ac:dyDescent="0.2"/>
    <row r="3407" s="40" customFormat="1" ht="12.75" customHeight="1" x14ac:dyDescent="0.2"/>
    <row r="3408" s="40" customFormat="1" ht="12.75" customHeight="1" x14ac:dyDescent="0.2"/>
    <row r="3409" s="40" customFormat="1" ht="12.75" customHeight="1" x14ac:dyDescent="0.2"/>
    <row r="3410" s="40" customFormat="1" ht="12.75" customHeight="1" x14ac:dyDescent="0.2"/>
    <row r="3411" s="40" customFormat="1" ht="12.75" customHeight="1" x14ac:dyDescent="0.2"/>
    <row r="3412" s="40" customFormat="1" ht="12.75" customHeight="1" x14ac:dyDescent="0.2"/>
    <row r="3413" s="40" customFormat="1" ht="12.75" customHeight="1" x14ac:dyDescent="0.2"/>
    <row r="3414" s="40" customFormat="1" ht="12.75" customHeight="1" x14ac:dyDescent="0.2"/>
    <row r="3415" s="40" customFormat="1" ht="12.75" customHeight="1" x14ac:dyDescent="0.2"/>
    <row r="3416" s="40" customFormat="1" ht="12.75" customHeight="1" x14ac:dyDescent="0.2"/>
    <row r="3417" s="40" customFormat="1" ht="12.75" customHeight="1" x14ac:dyDescent="0.2"/>
    <row r="3418" s="40" customFormat="1" ht="12.75" customHeight="1" x14ac:dyDescent="0.2"/>
    <row r="3419" s="40" customFormat="1" ht="12.75" customHeight="1" x14ac:dyDescent="0.2"/>
    <row r="3420" s="40" customFormat="1" ht="12.75" customHeight="1" x14ac:dyDescent="0.2"/>
    <row r="3421" s="40" customFormat="1" ht="12.75" customHeight="1" x14ac:dyDescent="0.2"/>
    <row r="3422" s="40" customFormat="1" ht="12.75" customHeight="1" x14ac:dyDescent="0.2"/>
    <row r="3423" s="40" customFormat="1" ht="12.75" customHeight="1" x14ac:dyDescent="0.2"/>
    <row r="3424" s="40" customFormat="1" ht="12.75" customHeight="1" x14ac:dyDescent="0.2"/>
    <row r="3425" s="40" customFormat="1" ht="12.75" customHeight="1" x14ac:dyDescent="0.2"/>
    <row r="3426" s="40" customFormat="1" ht="12.75" customHeight="1" x14ac:dyDescent="0.2"/>
    <row r="3427" s="40" customFormat="1" ht="12.75" customHeight="1" x14ac:dyDescent="0.2"/>
    <row r="3428" s="40" customFormat="1" ht="12.75" customHeight="1" x14ac:dyDescent="0.2"/>
    <row r="3429" s="40" customFormat="1" ht="12.75" customHeight="1" x14ac:dyDescent="0.2"/>
    <row r="3430" s="40" customFormat="1" ht="12.75" customHeight="1" x14ac:dyDescent="0.2"/>
    <row r="3431" s="40" customFormat="1" ht="12.75" customHeight="1" x14ac:dyDescent="0.2"/>
    <row r="3432" s="40" customFormat="1" ht="12.75" customHeight="1" x14ac:dyDescent="0.2"/>
    <row r="3433" s="40" customFormat="1" ht="12.75" customHeight="1" x14ac:dyDescent="0.2"/>
    <row r="3434" s="40" customFormat="1" ht="12.75" customHeight="1" x14ac:dyDescent="0.2"/>
    <row r="3435" s="40" customFormat="1" ht="12.75" customHeight="1" x14ac:dyDescent="0.2"/>
    <row r="3436" s="40" customFormat="1" ht="12.75" customHeight="1" x14ac:dyDescent="0.2"/>
    <row r="3437" s="40" customFormat="1" ht="12.75" customHeight="1" x14ac:dyDescent="0.2"/>
    <row r="3438" s="40" customFormat="1" ht="12.75" customHeight="1" x14ac:dyDescent="0.2"/>
    <row r="3439" s="40" customFormat="1" ht="12.75" customHeight="1" x14ac:dyDescent="0.2"/>
    <row r="3440" s="40" customFormat="1" ht="12.75" customHeight="1" x14ac:dyDescent="0.2"/>
    <row r="3441" s="40" customFormat="1" ht="12.75" customHeight="1" x14ac:dyDescent="0.2"/>
    <row r="3442" s="40" customFormat="1" ht="12.75" customHeight="1" x14ac:dyDescent="0.2"/>
    <row r="3443" s="40" customFormat="1" ht="12.75" customHeight="1" x14ac:dyDescent="0.2"/>
    <row r="3444" s="40" customFormat="1" ht="12.75" customHeight="1" x14ac:dyDescent="0.2"/>
    <row r="3445" s="40" customFormat="1" ht="12.75" customHeight="1" x14ac:dyDescent="0.2"/>
    <row r="3446" s="40" customFormat="1" ht="12.75" customHeight="1" x14ac:dyDescent="0.2"/>
    <row r="3447" s="40" customFormat="1" ht="12.75" customHeight="1" x14ac:dyDescent="0.2"/>
    <row r="3448" s="40" customFormat="1" ht="12.75" customHeight="1" x14ac:dyDescent="0.2"/>
    <row r="3449" s="40" customFormat="1" ht="12.75" customHeight="1" x14ac:dyDescent="0.2"/>
    <row r="3450" s="40" customFormat="1" ht="12.75" customHeight="1" x14ac:dyDescent="0.2"/>
    <row r="3451" s="40" customFormat="1" ht="12.75" customHeight="1" x14ac:dyDescent="0.2"/>
    <row r="3452" s="40" customFormat="1" ht="12.75" customHeight="1" x14ac:dyDescent="0.2"/>
    <row r="3453" s="40" customFormat="1" ht="12.75" customHeight="1" x14ac:dyDescent="0.2"/>
    <row r="3454" s="40" customFormat="1" ht="12.75" customHeight="1" x14ac:dyDescent="0.2"/>
    <row r="3455" s="40" customFormat="1" ht="12.75" customHeight="1" x14ac:dyDescent="0.2"/>
    <row r="3456" s="40" customFormat="1" ht="12.75" customHeight="1" x14ac:dyDescent="0.2"/>
    <row r="3457" s="40" customFormat="1" ht="12.75" customHeight="1" x14ac:dyDescent="0.2"/>
    <row r="3458" s="40" customFormat="1" ht="12.75" customHeight="1" x14ac:dyDescent="0.2"/>
    <row r="3459" s="40" customFormat="1" ht="12.75" customHeight="1" x14ac:dyDescent="0.2"/>
    <row r="3460" s="40" customFormat="1" ht="12.75" customHeight="1" x14ac:dyDescent="0.2"/>
    <row r="3461" s="40" customFormat="1" ht="12.75" customHeight="1" x14ac:dyDescent="0.2"/>
    <row r="3462" s="40" customFormat="1" ht="12.75" customHeight="1" x14ac:dyDescent="0.2"/>
    <row r="3463" s="40" customFormat="1" ht="12.75" customHeight="1" x14ac:dyDescent="0.2"/>
    <row r="3464" s="40" customFormat="1" ht="12.75" customHeight="1" x14ac:dyDescent="0.2"/>
    <row r="3465" s="40" customFormat="1" ht="12.75" customHeight="1" x14ac:dyDescent="0.2"/>
    <row r="3466" s="40" customFormat="1" ht="12.75" customHeight="1" x14ac:dyDescent="0.2"/>
    <row r="3467" s="40" customFormat="1" ht="12.75" customHeight="1" x14ac:dyDescent="0.2"/>
    <row r="3468" s="40" customFormat="1" ht="12.75" customHeight="1" x14ac:dyDescent="0.2"/>
    <row r="3469" s="40" customFormat="1" ht="12.75" customHeight="1" x14ac:dyDescent="0.2"/>
    <row r="3470" s="40" customFormat="1" ht="12.75" customHeight="1" x14ac:dyDescent="0.2"/>
    <row r="3471" s="40" customFormat="1" ht="12.75" customHeight="1" x14ac:dyDescent="0.2"/>
    <row r="3472" s="40" customFormat="1" ht="12.75" customHeight="1" x14ac:dyDescent="0.2"/>
    <row r="3473" s="40" customFormat="1" ht="12.75" customHeight="1" x14ac:dyDescent="0.2"/>
    <row r="3474" s="40" customFormat="1" ht="12.75" customHeight="1" x14ac:dyDescent="0.2"/>
    <row r="3475" s="40" customFormat="1" ht="12.75" customHeight="1" x14ac:dyDescent="0.2"/>
    <row r="3476" s="40" customFormat="1" ht="12.75" customHeight="1" x14ac:dyDescent="0.2"/>
    <row r="3477" s="40" customFormat="1" ht="12.75" customHeight="1" x14ac:dyDescent="0.2"/>
    <row r="3478" s="40" customFormat="1" ht="12.75" customHeight="1" x14ac:dyDescent="0.2"/>
    <row r="3479" s="40" customFormat="1" ht="12.75" customHeight="1" x14ac:dyDescent="0.2"/>
    <row r="3480" s="40" customFormat="1" ht="12.75" customHeight="1" x14ac:dyDescent="0.2"/>
    <row r="3481" s="40" customFormat="1" ht="12.75" customHeight="1" x14ac:dyDescent="0.2"/>
    <row r="3482" s="40" customFormat="1" ht="12.75" customHeight="1" x14ac:dyDescent="0.2"/>
    <row r="3483" s="40" customFormat="1" ht="12.75" customHeight="1" x14ac:dyDescent="0.2"/>
    <row r="3484" s="40" customFormat="1" ht="12.75" customHeight="1" x14ac:dyDescent="0.2"/>
    <row r="3485" s="40" customFormat="1" ht="12.75" customHeight="1" x14ac:dyDescent="0.2"/>
    <row r="3486" s="40" customFormat="1" ht="12.75" customHeight="1" x14ac:dyDescent="0.2"/>
    <row r="3487" s="40" customFormat="1" ht="12.75" customHeight="1" x14ac:dyDescent="0.2"/>
    <row r="3488" s="40" customFormat="1" ht="12.75" customHeight="1" x14ac:dyDescent="0.2"/>
    <row r="3489" s="40" customFormat="1" ht="12.75" customHeight="1" x14ac:dyDescent="0.2"/>
    <row r="3490" s="40" customFormat="1" ht="12.75" customHeight="1" x14ac:dyDescent="0.2"/>
    <row r="3491" s="40" customFormat="1" ht="12.75" customHeight="1" x14ac:dyDescent="0.2"/>
    <row r="3492" s="40" customFormat="1" ht="12.75" customHeight="1" x14ac:dyDescent="0.2"/>
    <row r="3493" s="40" customFormat="1" ht="12.75" customHeight="1" x14ac:dyDescent="0.2"/>
    <row r="3494" s="40" customFormat="1" ht="12.75" customHeight="1" x14ac:dyDescent="0.2"/>
    <row r="3495" s="40" customFormat="1" ht="12.75" customHeight="1" x14ac:dyDescent="0.2"/>
    <row r="3496" s="40" customFormat="1" ht="12.75" customHeight="1" x14ac:dyDescent="0.2"/>
    <row r="3497" s="40" customFormat="1" ht="12.75" customHeight="1" x14ac:dyDescent="0.2"/>
    <row r="3498" s="40" customFormat="1" ht="12.75" customHeight="1" x14ac:dyDescent="0.2"/>
    <row r="3499" s="40" customFormat="1" ht="12.75" customHeight="1" x14ac:dyDescent="0.2"/>
    <row r="3500" s="40" customFormat="1" ht="12.75" customHeight="1" x14ac:dyDescent="0.2"/>
    <row r="3501" s="40" customFormat="1" ht="12.75" customHeight="1" x14ac:dyDescent="0.2"/>
    <row r="3502" s="40" customFormat="1" ht="12.75" customHeight="1" x14ac:dyDescent="0.2"/>
    <row r="3503" s="40" customFormat="1" ht="12.75" customHeight="1" x14ac:dyDescent="0.2"/>
    <row r="3504" s="40" customFormat="1" ht="12.75" customHeight="1" x14ac:dyDescent="0.2"/>
    <row r="3505" s="40" customFormat="1" ht="12.75" customHeight="1" x14ac:dyDescent="0.2"/>
    <row r="3506" s="40" customFormat="1" ht="12.75" customHeight="1" x14ac:dyDescent="0.2"/>
    <row r="3507" s="40" customFormat="1" ht="12.75" customHeight="1" x14ac:dyDescent="0.2"/>
    <row r="3508" s="40" customFormat="1" ht="12.75" customHeight="1" x14ac:dyDescent="0.2"/>
    <row r="3509" s="40" customFormat="1" ht="12.75" customHeight="1" x14ac:dyDescent="0.2"/>
    <row r="3510" s="40" customFormat="1" ht="12.75" customHeight="1" x14ac:dyDescent="0.2"/>
    <row r="3511" s="40" customFormat="1" ht="12.75" customHeight="1" x14ac:dyDescent="0.2"/>
    <row r="3512" s="40" customFormat="1" ht="12.75" customHeight="1" x14ac:dyDescent="0.2"/>
    <row r="3513" s="40" customFormat="1" ht="12.75" customHeight="1" x14ac:dyDescent="0.2"/>
    <row r="3514" s="40" customFormat="1" ht="12.75" customHeight="1" x14ac:dyDescent="0.2"/>
    <row r="3515" s="40" customFormat="1" ht="12.75" customHeight="1" x14ac:dyDescent="0.2"/>
    <row r="3516" s="40" customFormat="1" ht="12.75" customHeight="1" x14ac:dyDescent="0.2"/>
    <row r="3517" s="40" customFormat="1" ht="12.75" customHeight="1" x14ac:dyDescent="0.2"/>
    <row r="3518" s="40" customFormat="1" ht="12.75" customHeight="1" x14ac:dyDescent="0.2"/>
    <row r="3519" s="40" customFormat="1" ht="12.75" customHeight="1" x14ac:dyDescent="0.2"/>
    <row r="3520" s="40" customFormat="1" ht="12.75" customHeight="1" x14ac:dyDescent="0.2"/>
    <row r="3521" s="40" customFormat="1" ht="12.75" customHeight="1" x14ac:dyDescent="0.2"/>
    <row r="3522" s="40" customFormat="1" ht="12.75" customHeight="1" x14ac:dyDescent="0.2"/>
    <row r="3523" s="40" customFormat="1" ht="12.75" customHeight="1" x14ac:dyDescent="0.2"/>
    <row r="3524" s="40" customFormat="1" ht="12.75" customHeight="1" x14ac:dyDescent="0.2"/>
    <row r="3525" s="40" customFormat="1" ht="12.75" customHeight="1" x14ac:dyDescent="0.2"/>
    <row r="3526" s="40" customFormat="1" ht="12.75" customHeight="1" x14ac:dyDescent="0.2"/>
    <row r="3527" s="40" customFormat="1" ht="12.75" customHeight="1" x14ac:dyDescent="0.2"/>
    <row r="3528" s="40" customFormat="1" ht="12.75" customHeight="1" x14ac:dyDescent="0.2"/>
    <row r="3529" s="40" customFormat="1" ht="12.75" customHeight="1" x14ac:dyDescent="0.2"/>
    <row r="3530" s="40" customFormat="1" ht="12.75" customHeight="1" x14ac:dyDescent="0.2"/>
    <row r="3531" s="40" customFormat="1" ht="12.75" customHeight="1" x14ac:dyDescent="0.2"/>
    <row r="3532" s="40" customFormat="1" ht="12.75" customHeight="1" x14ac:dyDescent="0.2"/>
    <row r="3533" s="40" customFormat="1" ht="12.75" customHeight="1" x14ac:dyDescent="0.2"/>
    <row r="3534" s="40" customFormat="1" ht="12.75" customHeight="1" x14ac:dyDescent="0.2"/>
    <row r="3535" s="40" customFormat="1" ht="12.75" customHeight="1" x14ac:dyDescent="0.2"/>
    <row r="3536" s="40" customFormat="1" ht="12.75" customHeight="1" x14ac:dyDescent="0.2"/>
    <row r="3537" s="40" customFormat="1" ht="12.75" customHeight="1" x14ac:dyDescent="0.2"/>
    <row r="3538" s="40" customFormat="1" ht="12.75" customHeight="1" x14ac:dyDescent="0.2"/>
    <row r="3539" s="40" customFormat="1" ht="12.75" customHeight="1" x14ac:dyDescent="0.2"/>
    <row r="3540" s="40" customFormat="1" ht="12.75" customHeight="1" x14ac:dyDescent="0.2"/>
    <row r="3541" s="40" customFormat="1" ht="12.75" customHeight="1" x14ac:dyDescent="0.2"/>
    <row r="3542" s="40" customFormat="1" ht="12.75" customHeight="1" x14ac:dyDescent="0.2"/>
    <row r="3543" s="40" customFormat="1" ht="12.75" customHeight="1" x14ac:dyDescent="0.2"/>
    <row r="3544" s="40" customFormat="1" ht="12.75" customHeight="1" x14ac:dyDescent="0.2"/>
    <row r="3545" s="40" customFormat="1" ht="12.75" customHeight="1" x14ac:dyDescent="0.2"/>
    <row r="3546" s="40" customFormat="1" ht="12.75" customHeight="1" x14ac:dyDescent="0.2"/>
    <row r="3547" s="40" customFormat="1" ht="12.75" customHeight="1" x14ac:dyDescent="0.2"/>
    <row r="3548" s="40" customFormat="1" ht="12.75" customHeight="1" x14ac:dyDescent="0.2"/>
    <row r="3549" s="40" customFormat="1" ht="12.75" customHeight="1" x14ac:dyDescent="0.2"/>
    <row r="3550" s="40" customFormat="1" ht="12.75" customHeight="1" x14ac:dyDescent="0.2"/>
    <row r="3551" s="40" customFormat="1" ht="12.75" customHeight="1" x14ac:dyDescent="0.2"/>
    <row r="3552" s="40" customFormat="1" ht="12.75" customHeight="1" x14ac:dyDescent="0.2"/>
    <row r="3553" s="40" customFormat="1" ht="12.75" customHeight="1" x14ac:dyDescent="0.2"/>
    <row r="3554" s="40" customFormat="1" ht="12.75" customHeight="1" x14ac:dyDescent="0.2"/>
    <row r="3555" s="40" customFormat="1" ht="12.75" customHeight="1" x14ac:dyDescent="0.2"/>
    <row r="3556" s="40" customFormat="1" ht="12.75" customHeight="1" x14ac:dyDescent="0.2"/>
    <row r="3557" s="40" customFormat="1" ht="12.75" customHeight="1" x14ac:dyDescent="0.2"/>
    <row r="3558" s="40" customFormat="1" ht="12.75" customHeight="1" x14ac:dyDescent="0.2"/>
    <row r="3559" s="40" customFormat="1" ht="12.75" customHeight="1" x14ac:dyDescent="0.2"/>
    <row r="3560" s="40" customFormat="1" ht="12.75" customHeight="1" x14ac:dyDescent="0.2"/>
    <row r="3561" s="40" customFormat="1" ht="12.75" customHeight="1" x14ac:dyDescent="0.2"/>
    <row r="3562" s="40" customFormat="1" ht="12.75" customHeight="1" x14ac:dyDescent="0.2"/>
    <row r="3563" s="40" customFormat="1" ht="12.75" customHeight="1" x14ac:dyDescent="0.2"/>
    <row r="3564" s="40" customFormat="1" ht="12.75" customHeight="1" x14ac:dyDescent="0.2"/>
    <row r="3565" s="40" customFormat="1" ht="12.75" customHeight="1" x14ac:dyDescent="0.2"/>
    <row r="3566" s="40" customFormat="1" ht="12.75" customHeight="1" x14ac:dyDescent="0.2"/>
    <row r="3567" s="40" customFormat="1" ht="12.75" customHeight="1" x14ac:dyDescent="0.2"/>
    <row r="3568" s="40" customFormat="1" ht="12.75" customHeight="1" x14ac:dyDescent="0.2"/>
    <row r="3569" s="40" customFormat="1" ht="12.75" customHeight="1" x14ac:dyDescent="0.2"/>
    <row r="3570" s="40" customFormat="1" ht="12.75" customHeight="1" x14ac:dyDescent="0.2"/>
    <row r="3571" s="40" customFormat="1" ht="12.75" customHeight="1" x14ac:dyDescent="0.2"/>
    <row r="3572" s="40" customFormat="1" ht="12.75" customHeight="1" x14ac:dyDescent="0.2"/>
    <row r="3573" s="40" customFormat="1" ht="12.75" customHeight="1" x14ac:dyDescent="0.2"/>
    <row r="3574" s="40" customFormat="1" ht="12.75" customHeight="1" x14ac:dyDescent="0.2"/>
    <row r="3575" s="40" customFormat="1" ht="12.75" customHeight="1" x14ac:dyDescent="0.2"/>
    <row r="3576" s="40" customFormat="1" ht="12.75" customHeight="1" x14ac:dyDescent="0.2"/>
    <row r="3577" s="40" customFormat="1" ht="12.75" customHeight="1" x14ac:dyDescent="0.2"/>
    <row r="3578" s="40" customFormat="1" ht="12.75" customHeight="1" x14ac:dyDescent="0.2"/>
    <row r="3579" s="40" customFormat="1" ht="12.75" customHeight="1" x14ac:dyDescent="0.2"/>
    <row r="3580" s="40" customFormat="1" ht="12.75" customHeight="1" x14ac:dyDescent="0.2"/>
    <row r="3581" s="40" customFormat="1" ht="12.75" customHeight="1" x14ac:dyDescent="0.2"/>
    <row r="3582" s="40" customFormat="1" ht="12.75" customHeight="1" x14ac:dyDescent="0.2"/>
    <row r="3583" s="40" customFormat="1" ht="12.75" customHeight="1" x14ac:dyDescent="0.2"/>
    <row r="3584" s="40" customFormat="1" ht="12.75" customHeight="1" x14ac:dyDescent="0.2"/>
    <row r="3585" s="40" customFormat="1" ht="12.75" customHeight="1" x14ac:dyDescent="0.2"/>
    <row r="3586" s="40" customFormat="1" ht="12.75" customHeight="1" x14ac:dyDescent="0.2"/>
    <row r="3587" s="40" customFormat="1" ht="12.75" customHeight="1" x14ac:dyDescent="0.2"/>
    <row r="3588" s="40" customFormat="1" ht="12.75" customHeight="1" x14ac:dyDescent="0.2"/>
    <row r="3589" s="40" customFormat="1" ht="12.75" customHeight="1" x14ac:dyDescent="0.2"/>
    <row r="3590" s="40" customFormat="1" ht="12.75" customHeight="1" x14ac:dyDescent="0.2"/>
    <row r="3591" s="40" customFormat="1" ht="12.75" customHeight="1" x14ac:dyDescent="0.2"/>
    <row r="3592" s="40" customFormat="1" ht="12.75" customHeight="1" x14ac:dyDescent="0.2"/>
    <row r="3593" s="40" customFormat="1" ht="12.75" customHeight="1" x14ac:dyDescent="0.2"/>
    <row r="3594" s="40" customFormat="1" ht="12.75" customHeight="1" x14ac:dyDescent="0.2"/>
    <row r="3595" s="40" customFormat="1" ht="12.75" customHeight="1" x14ac:dyDescent="0.2"/>
    <row r="3596" s="40" customFormat="1" ht="12.75" customHeight="1" x14ac:dyDescent="0.2"/>
    <row r="3597" s="40" customFormat="1" ht="12.75" customHeight="1" x14ac:dyDescent="0.2"/>
    <row r="3598" s="40" customFormat="1" ht="12.75" customHeight="1" x14ac:dyDescent="0.2"/>
    <row r="3599" s="40" customFormat="1" ht="12.75" customHeight="1" x14ac:dyDescent="0.2"/>
    <row r="3600" s="40" customFormat="1" ht="12.75" customHeight="1" x14ac:dyDescent="0.2"/>
    <row r="3601" s="40" customFormat="1" ht="12.75" customHeight="1" x14ac:dyDescent="0.2"/>
    <row r="3602" s="40" customFormat="1" ht="12.75" customHeight="1" x14ac:dyDescent="0.2"/>
    <row r="3603" s="40" customFormat="1" ht="12.75" customHeight="1" x14ac:dyDescent="0.2"/>
    <row r="3604" s="40" customFormat="1" ht="12.75" customHeight="1" x14ac:dyDescent="0.2"/>
    <row r="3605" s="40" customFormat="1" ht="12.75" customHeight="1" x14ac:dyDescent="0.2"/>
    <row r="3606" s="40" customFormat="1" ht="12.75" customHeight="1" x14ac:dyDescent="0.2"/>
    <row r="3607" s="40" customFormat="1" ht="12.75" customHeight="1" x14ac:dyDescent="0.2"/>
    <row r="3608" s="40" customFormat="1" ht="12.75" customHeight="1" x14ac:dyDescent="0.2"/>
    <row r="3609" s="40" customFormat="1" ht="12.75" customHeight="1" x14ac:dyDescent="0.2"/>
    <row r="3610" s="40" customFormat="1" ht="12.75" customHeight="1" x14ac:dyDescent="0.2"/>
    <row r="3611" s="40" customFormat="1" ht="12.75" customHeight="1" x14ac:dyDescent="0.2"/>
    <row r="3612" s="40" customFormat="1" ht="12.75" customHeight="1" x14ac:dyDescent="0.2"/>
    <row r="3613" s="40" customFormat="1" ht="12.75" customHeight="1" x14ac:dyDescent="0.2"/>
    <row r="3614" s="40" customFormat="1" ht="12.75" customHeight="1" x14ac:dyDescent="0.2"/>
    <row r="3615" s="40" customFormat="1" ht="12.75" customHeight="1" x14ac:dyDescent="0.2"/>
    <row r="3616" s="40" customFormat="1" ht="12.75" customHeight="1" x14ac:dyDescent="0.2"/>
    <row r="3617" s="40" customFormat="1" ht="12.75" customHeight="1" x14ac:dyDescent="0.2"/>
    <row r="3618" s="40" customFormat="1" ht="12.75" customHeight="1" x14ac:dyDescent="0.2"/>
    <row r="3619" s="40" customFormat="1" ht="12.75" customHeight="1" x14ac:dyDescent="0.2"/>
    <row r="3620" s="40" customFormat="1" ht="12.75" customHeight="1" x14ac:dyDescent="0.2"/>
    <row r="3621" s="40" customFormat="1" ht="12.75" customHeight="1" x14ac:dyDescent="0.2"/>
    <row r="3622" s="40" customFormat="1" ht="12.75" customHeight="1" x14ac:dyDescent="0.2"/>
    <row r="3623" s="40" customFormat="1" ht="12.75" customHeight="1" x14ac:dyDescent="0.2"/>
    <row r="3624" s="40" customFormat="1" ht="12.75" customHeight="1" x14ac:dyDescent="0.2"/>
    <row r="3625" s="40" customFormat="1" ht="12.75" customHeight="1" x14ac:dyDescent="0.2"/>
    <row r="3626" s="40" customFormat="1" ht="12.75" customHeight="1" x14ac:dyDescent="0.2"/>
    <row r="3627" s="40" customFormat="1" ht="12.75" customHeight="1" x14ac:dyDescent="0.2"/>
    <row r="3628" s="40" customFormat="1" ht="12.75" customHeight="1" x14ac:dyDescent="0.2"/>
    <row r="3629" s="40" customFormat="1" ht="12.75" customHeight="1" x14ac:dyDescent="0.2"/>
    <row r="3630" s="40" customFormat="1" ht="12.75" customHeight="1" x14ac:dyDescent="0.2"/>
    <row r="3631" s="40" customFormat="1" ht="12.75" customHeight="1" x14ac:dyDescent="0.2"/>
    <row r="3632" s="40" customFormat="1" ht="12.75" customHeight="1" x14ac:dyDescent="0.2"/>
    <row r="3633" s="40" customFormat="1" ht="12.75" customHeight="1" x14ac:dyDescent="0.2"/>
    <row r="3634" s="40" customFormat="1" ht="12.75" customHeight="1" x14ac:dyDescent="0.2"/>
    <row r="3635" s="40" customFormat="1" ht="12.75" customHeight="1" x14ac:dyDescent="0.2"/>
    <row r="3636" s="40" customFormat="1" ht="12.75" customHeight="1" x14ac:dyDescent="0.2"/>
    <row r="3637" s="40" customFormat="1" ht="12.75" customHeight="1" x14ac:dyDescent="0.2"/>
    <row r="3638" s="40" customFormat="1" ht="12.75" customHeight="1" x14ac:dyDescent="0.2"/>
    <row r="3639" s="40" customFormat="1" ht="12.75" customHeight="1" x14ac:dyDescent="0.2"/>
    <row r="3640" s="40" customFormat="1" ht="12.75" customHeight="1" x14ac:dyDescent="0.2"/>
    <row r="3641" s="40" customFormat="1" ht="12.75" customHeight="1" x14ac:dyDescent="0.2"/>
    <row r="3642" s="40" customFormat="1" ht="12.75" customHeight="1" x14ac:dyDescent="0.2"/>
    <row r="3643" s="40" customFormat="1" ht="12.75" customHeight="1" x14ac:dyDescent="0.2"/>
    <row r="3644" s="40" customFormat="1" ht="12.75" customHeight="1" x14ac:dyDescent="0.2"/>
    <row r="3645" s="40" customFormat="1" ht="12.75" customHeight="1" x14ac:dyDescent="0.2"/>
    <row r="3646" s="40" customFormat="1" ht="12.75" customHeight="1" x14ac:dyDescent="0.2"/>
    <row r="3647" s="40" customFormat="1" ht="12.75" customHeight="1" x14ac:dyDescent="0.2"/>
    <row r="3648" s="40" customFormat="1" ht="12.75" customHeight="1" x14ac:dyDescent="0.2"/>
    <row r="3649" s="40" customFormat="1" ht="12.75" customHeight="1" x14ac:dyDescent="0.2"/>
    <row r="3650" s="40" customFormat="1" ht="12.75" customHeight="1" x14ac:dyDescent="0.2"/>
    <row r="3651" s="40" customFormat="1" ht="12.75" customHeight="1" x14ac:dyDescent="0.2"/>
    <row r="3652" s="40" customFormat="1" ht="12.75" customHeight="1" x14ac:dyDescent="0.2"/>
    <row r="3653" s="40" customFormat="1" ht="12.75" customHeight="1" x14ac:dyDescent="0.2"/>
    <row r="3654" s="40" customFormat="1" ht="12.75" customHeight="1" x14ac:dyDescent="0.2"/>
    <row r="3655" s="40" customFormat="1" ht="12.75" customHeight="1" x14ac:dyDescent="0.2"/>
    <row r="3656" s="40" customFormat="1" ht="12.75" customHeight="1" x14ac:dyDescent="0.2"/>
    <row r="3657" s="40" customFormat="1" ht="12.75" customHeight="1" x14ac:dyDescent="0.2"/>
    <row r="3658" s="40" customFormat="1" ht="12.75" customHeight="1" x14ac:dyDescent="0.2"/>
    <row r="3659" s="40" customFormat="1" ht="12.75" customHeight="1" x14ac:dyDescent="0.2"/>
    <row r="3660" s="40" customFormat="1" ht="12.75" customHeight="1" x14ac:dyDescent="0.2"/>
    <row r="3661" s="40" customFormat="1" ht="12.75" customHeight="1" x14ac:dyDescent="0.2"/>
    <row r="3662" s="40" customFormat="1" ht="12.75" customHeight="1" x14ac:dyDescent="0.2"/>
    <row r="3663" s="40" customFormat="1" ht="12.75" customHeight="1" x14ac:dyDescent="0.2"/>
    <row r="3664" s="40" customFormat="1" ht="12.75" customHeight="1" x14ac:dyDescent="0.2"/>
    <row r="3665" s="40" customFormat="1" ht="12.75" customHeight="1" x14ac:dyDescent="0.2"/>
    <row r="3666" s="40" customFormat="1" ht="12.75" customHeight="1" x14ac:dyDescent="0.2"/>
    <row r="3667" s="40" customFormat="1" ht="12.75" customHeight="1" x14ac:dyDescent="0.2"/>
    <row r="3668" s="40" customFormat="1" ht="12.75" customHeight="1" x14ac:dyDescent="0.2"/>
    <row r="3669" s="40" customFormat="1" ht="12.75" customHeight="1" x14ac:dyDescent="0.2"/>
    <row r="3670" s="40" customFormat="1" ht="12.75" customHeight="1" x14ac:dyDescent="0.2"/>
    <row r="3671" s="40" customFormat="1" ht="12.75" customHeight="1" x14ac:dyDescent="0.2"/>
    <row r="3672" s="40" customFormat="1" ht="12.75" customHeight="1" x14ac:dyDescent="0.2"/>
    <row r="3673" s="40" customFormat="1" ht="12.75" customHeight="1" x14ac:dyDescent="0.2"/>
    <row r="3674" s="40" customFormat="1" ht="12.75" customHeight="1" x14ac:dyDescent="0.2"/>
    <row r="3675" s="40" customFormat="1" ht="12.75" customHeight="1" x14ac:dyDescent="0.2"/>
    <row r="3676" s="40" customFormat="1" ht="12.75" customHeight="1" x14ac:dyDescent="0.2"/>
    <row r="3677" s="40" customFormat="1" ht="12.75" customHeight="1" x14ac:dyDescent="0.2"/>
    <row r="3678" s="40" customFormat="1" ht="12.75" customHeight="1" x14ac:dyDescent="0.2"/>
    <row r="3679" s="40" customFormat="1" ht="12.75" customHeight="1" x14ac:dyDescent="0.2"/>
    <row r="3680" s="40" customFormat="1" ht="12.75" customHeight="1" x14ac:dyDescent="0.2"/>
    <row r="3681" s="40" customFormat="1" ht="12.75" customHeight="1" x14ac:dyDescent="0.2"/>
    <row r="3682" s="40" customFormat="1" ht="12.75" customHeight="1" x14ac:dyDescent="0.2"/>
    <row r="3683" s="40" customFormat="1" ht="12.75" customHeight="1" x14ac:dyDescent="0.2"/>
    <row r="3684" s="40" customFormat="1" ht="12.75" customHeight="1" x14ac:dyDescent="0.2"/>
    <row r="3685" s="40" customFormat="1" ht="12.75" customHeight="1" x14ac:dyDescent="0.2"/>
    <row r="3686" s="40" customFormat="1" ht="12.75" customHeight="1" x14ac:dyDescent="0.2"/>
    <row r="3687" s="40" customFormat="1" ht="12.75" customHeight="1" x14ac:dyDescent="0.2"/>
    <row r="3688" s="40" customFormat="1" ht="12.75" customHeight="1" x14ac:dyDescent="0.2"/>
    <row r="3689" s="40" customFormat="1" ht="12.75" customHeight="1" x14ac:dyDescent="0.2"/>
    <row r="3690" s="40" customFormat="1" ht="12.75" customHeight="1" x14ac:dyDescent="0.2"/>
    <row r="3691" s="40" customFormat="1" ht="12.75" customHeight="1" x14ac:dyDescent="0.2"/>
    <row r="3692" s="40" customFormat="1" ht="12.75" customHeight="1" x14ac:dyDescent="0.2"/>
    <row r="3693" s="40" customFormat="1" ht="12.75" customHeight="1" x14ac:dyDescent="0.2"/>
    <row r="3694" s="40" customFormat="1" ht="12.75" customHeight="1" x14ac:dyDescent="0.2"/>
    <row r="3695" s="40" customFormat="1" ht="12.75" customHeight="1" x14ac:dyDescent="0.2"/>
    <row r="3696" s="40" customFormat="1" ht="12.75" customHeight="1" x14ac:dyDescent="0.2"/>
    <row r="3697" s="40" customFormat="1" ht="12.75" customHeight="1" x14ac:dyDescent="0.2"/>
    <row r="3698" s="40" customFormat="1" ht="12.75" customHeight="1" x14ac:dyDescent="0.2"/>
    <row r="3699" s="40" customFormat="1" ht="12.75" customHeight="1" x14ac:dyDescent="0.2"/>
    <row r="3700" s="40" customFormat="1" ht="12.75" customHeight="1" x14ac:dyDescent="0.2"/>
    <row r="3701" s="40" customFormat="1" ht="12.75" customHeight="1" x14ac:dyDescent="0.2"/>
    <row r="3702" s="40" customFormat="1" ht="12.75" customHeight="1" x14ac:dyDescent="0.2"/>
    <row r="3703" s="40" customFormat="1" ht="12.75" customHeight="1" x14ac:dyDescent="0.2"/>
    <row r="3704" s="40" customFormat="1" ht="12.75" customHeight="1" x14ac:dyDescent="0.2"/>
    <row r="3705" s="40" customFormat="1" ht="12.75" customHeight="1" x14ac:dyDescent="0.2"/>
    <row r="3706" s="40" customFormat="1" ht="12.75" customHeight="1" x14ac:dyDescent="0.2"/>
    <row r="3707" s="40" customFormat="1" ht="12.75" customHeight="1" x14ac:dyDescent="0.2"/>
    <row r="3708" s="40" customFormat="1" ht="12.75" customHeight="1" x14ac:dyDescent="0.2"/>
    <row r="3709" s="40" customFormat="1" ht="12.75" customHeight="1" x14ac:dyDescent="0.2"/>
    <row r="3710" s="40" customFormat="1" ht="12.75" customHeight="1" x14ac:dyDescent="0.2"/>
    <row r="3711" s="40" customFormat="1" ht="12.75" customHeight="1" x14ac:dyDescent="0.2"/>
    <row r="3712" s="40" customFormat="1" ht="12.75" customHeight="1" x14ac:dyDescent="0.2"/>
    <row r="3713" s="40" customFormat="1" ht="12.75" customHeight="1" x14ac:dyDescent="0.2"/>
    <row r="3714" s="40" customFormat="1" ht="12.75" customHeight="1" x14ac:dyDescent="0.2"/>
    <row r="3715" s="40" customFormat="1" ht="12.75" customHeight="1" x14ac:dyDescent="0.2"/>
    <row r="3716" s="40" customFormat="1" ht="12.75" customHeight="1" x14ac:dyDescent="0.2"/>
    <row r="3717" s="40" customFormat="1" ht="12.75" customHeight="1" x14ac:dyDescent="0.2"/>
    <row r="3718" s="40" customFormat="1" ht="12.75" customHeight="1" x14ac:dyDescent="0.2"/>
    <row r="3719" s="40" customFormat="1" ht="12.75" customHeight="1" x14ac:dyDescent="0.2"/>
    <row r="3720" s="40" customFormat="1" ht="12.75" customHeight="1" x14ac:dyDescent="0.2"/>
    <row r="3721" s="40" customFormat="1" ht="12.75" customHeight="1" x14ac:dyDescent="0.2"/>
    <row r="3722" s="40" customFormat="1" ht="12.75" customHeight="1" x14ac:dyDescent="0.2"/>
    <row r="3723" s="40" customFormat="1" ht="12.75" customHeight="1" x14ac:dyDescent="0.2"/>
    <row r="3724" s="40" customFormat="1" ht="12.75" customHeight="1" x14ac:dyDescent="0.2"/>
    <row r="3725" s="40" customFormat="1" ht="12.75" customHeight="1" x14ac:dyDescent="0.2"/>
    <row r="3726" s="40" customFormat="1" ht="12.75" customHeight="1" x14ac:dyDescent="0.2"/>
    <row r="3727" s="40" customFormat="1" ht="12.75" customHeight="1" x14ac:dyDescent="0.2"/>
    <row r="3728" s="40" customFormat="1" ht="12.75" customHeight="1" x14ac:dyDescent="0.2"/>
    <row r="3729" s="40" customFormat="1" ht="12.75" customHeight="1" x14ac:dyDescent="0.2"/>
    <row r="3730" s="40" customFormat="1" ht="12.75" customHeight="1" x14ac:dyDescent="0.2"/>
    <row r="3731" s="40" customFormat="1" ht="12.75" customHeight="1" x14ac:dyDescent="0.2"/>
    <row r="3732" s="40" customFormat="1" ht="12.75" customHeight="1" x14ac:dyDescent="0.2"/>
    <row r="3733" s="40" customFormat="1" ht="12.75" customHeight="1" x14ac:dyDescent="0.2"/>
    <row r="3734" s="40" customFormat="1" ht="12.75" customHeight="1" x14ac:dyDescent="0.2"/>
    <row r="3735" s="40" customFormat="1" ht="12.75" customHeight="1" x14ac:dyDescent="0.2"/>
    <row r="3736" s="40" customFormat="1" ht="12.75" customHeight="1" x14ac:dyDescent="0.2"/>
    <row r="3737" s="40" customFormat="1" ht="12.75" customHeight="1" x14ac:dyDescent="0.2"/>
    <row r="3738" s="40" customFormat="1" ht="12.75" customHeight="1" x14ac:dyDescent="0.2"/>
    <row r="3739" s="40" customFormat="1" ht="12.75" customHeight="1" x14ac:dyDescent="0.2"/>
    <row r="3740" s="40" customFormat="1" ht="12.75" customHeight="1" x14ac:dyDescent="0.2"/>
    <row r="3741" s="40" customFormat="1" ht="12.75" customHeight="1" x14ac:dyDescent="0.2"/>
    <row r="3742" s="40" customFormat="1" ht="12.75" customHeight="1" x14ac:dyDescent="0.2"/>
    <row r="3743" s="40" customFormat="1" ht="12.75" customHeight="1" x14ac:dyDescent="0.2"/>
    <row r="3744" s="40" customFormat="1" ht="12.75" customHeight="1" x14ac:dyDescent="0.2"/>
    <row r="3745" s="40" customFormat="1" ht="12.75" customHeight="1" x14ac:dyDescent="0.2"/>
    <row r="3746" s="40" customFormat="1" ht="12.75" customHeight="1" x14ac:dyDescent="0.2"/>
    <row r="3747" s="40" customFormat="1" ht="12.75" customHeight="1" x14ac:dyDescent="0.2"/>
    <row r="3748" s="40" customFormat="1" ht="12.75" customHeight="1" x14ac:dyDescent="0.2"/>
    <row r="3749" s="40" customFormat="1" ht="12.75" customHeight="1" x14ac:dyDescent="0.2"/>
    <row r="3750" s="40" customFormat="1" ht="12.75" customHeight="1" x14ac:dyDescent="0.2"/>
    <row r="3751" s="40" customFormat="1" ht="12.75" customHeight="1" x14ac:dyDescent="0.2"/>
    <row r="3752" s="40" customFormat="1" ht="12.75" customHeight="1" x14ac:dyDescent="0.2"/>
    <row r="3753" s="40" customFormat="1" ht="12.75" customHeight="1" x14ac:dyDescent="0.2"/>
    <row r="3754" s="40" customFormat="1" ht="12.75" customHeight="1" x14ac:dyDescent="0.2"/>
    <row r="3755" s="40" customFormat="1" ht="12.75" customHeight="1" x14ac:dyDescent="0.2"/>
    <row r="3756" s="40" customFormat="1" ht="12.75" customHeight="1" x14ac:dyDescent="0.2"/>
    <row r="3757" s="40" customFormat="1" ht="12.75" customHeight="1" x14ac:dyDescent="0.2"/>
    <row r="3758" s="40" customFormat="1" ht="12.75" customHeight="1" x14ac:dyDescent="0.2"/>
    <row r="3759" s="40" customFormat="1" ht="12.75" customHeight="1" x14ac:dyDescent="0.2"/>
    <row r="3760" s="40" customFormat="1" ht="12.75" customHeight="1" x14ac:dyDescent="0.2"/>
    <row r="3761" s="40" customFormat="1" ht="12.75" customHeight="1" x14ac:dyDescent="0.2"/>
    <row r="3762" s="40" customFormat="1" ht="12.75" customHeight="1" x14ac:dyDescent="0.2"/>
    <row r="3763" s="40" customFormat="1" ht="12.75" customHeight="1" x14ac:dyDescent="0.2"/>
    <row r="3764" s="40" customFormat="1" ht="12.75" customHeight="1" x14ac:dyDescent="0.2"/>
    <row r="3765" s="40" customFormat="1" ht="12.75" customHeight="1" x14ac:dyDescent="0.2"/>
    <row r="3766" s="40" customFormat="1" ht="12.75" customHeight="1" x14ac:dyDescent="0.2"/>
    <row r="3767" s="40" customFormat="1" ht="12.75" customHeight="1" x14ac:dyDescent="0.2"/>
    <row r="3768" s="40" customFormat="1" ht="12.75" customHeight="1" x14ac:dyDescent="0.2"/>
    <row r="3769" s="40" customFormat="1" ht="12.75" customHeight="1" x14ac:dyDescent="0.2"/>
    <row r="3770" s="40" customFormat="1" ht="12.75" customHeight="1" x14ac:dyDescent="0.2"/>
    <row r="3771" s="40" customFormat="1" ht="12.75" customHeight="1" x14ac:dyDescent="0.2"/>
    <row r="3772" s="40" customFormat="1" ht="12.75" customHeight="1" x14ac:dyDescent="0.2"/>
    <row r="3773" s="40" customFormat="1" ht="12.75" customHeight="1" x14ac:dyDescent="0.2"/>
    <row r="3774" s="40" customFormat="1" ht="12.75" customHeight="1" x14ac:dyDescent="0.2"/>
    <row r="3775" s="40" customFormat="1" ht="12.75" customHeight="1" x14ac:dyDescent="0.2"/>
    <row r="3776" s="40" customFormat="1" ht="12.75" customHeight="1" x14ac:dyDescent="0.2"/>
    <row r="3777" s="40" customFormat="1" ht="12.75" customHeight="1" x14ac:dyDescent="0.2"/>
    <row r="3778" s="40" customFormat="1" ht="12.75" customHeight="1" x14ac:dyDescent="0.2"/>
    <row r="3779" s="40" customFormat="1" ht="12.75" customHeight="1" x14ac:dyDescent="0.2"/>
    <row r="3780" s="40" customFormat="1" ht="12.75" customHeight="1" x14ac:dyDescent="0.2"/>
    <row r="3781" s="40" customFormat="1" ht="12.75" customHeight="1" x14ac:dyDescent="0.2"/>
    <row r="3782" s="40" customFormat="1" ht="12.75" customHeight="1" x14ac:dyDescent="0.2"/>
    <row r="3783" s="40" customFormat="1" ht="12.75" customHeight="1" x14ac:dyDescent="0.2"/>
    <row r="3784" s="40" customFormat="1" ht="12.75" customHeight="1" x14ac:dyDescent="0.2"/>
    <row r="3785" s="40" customFormat="1" ht="12.75" customHeight="1" x14ac:dyDescent="0.2"/>
    <row r="3786" s="40" customFormat="1" ht="12.75" customHeight="1" x14ac:dyDescent="0.2"/>
    <row r="3787" s="40" customFormat="1" ht="12.75" customHeight="1" x14ac:dyDescent="0.2"/>
    <row r="3788" s="40" customFormat="1" ht="12.75" customHeight="1" x14ac:dyDescent="0.2"/>
    <row r="3789" s="40" customFormat="1" ht="12.75" customHeight="1" x14ac:dyDescent="0.2"/>
    <row r="3790" s="40" customFormat="1" ht="12.75" customHeight="1" x14ac:dyDescent="0.2"/>
    <row r="3791" s="40" customFormat="1" ht="12.75" customHeight="1" x14ac:dyDescent="0.2"/>
    <row r="3792" s="40" customFormat="1" ht="12.75" customHeight="1" x14ac:dyDescent="0.2"/>
    <row r="3793" s="40" customFormat="1" ht="12.75" customHeight="1" x14ac:dyDescent="0.2"/>
    <row r="3794" s="40" customFormat="1" ht="12.75" customHeight="1" x14ac:dyDescent="0.2"/>
    <row r="3795" s="40" customFormat="1" ht="12.75" customHeight="1" x14ac:dyDescent="0.2"/>
    <row r="3796" s="40" customFormat="1" ht="12.75" customHeight="1" x14ac:dyDescent="0.2"/>
    <row r="3797" s="40" customFormat="1" ht="12.75" customHeight="1" x14ac:dyDescent="0.2"/>
    <row r="3798" s="40" customFormat="1" ht="12.75" customHeight="1" x14ac:dyDescent="0.2"/>
    <row r="3799" s="40" customFormat="1" ht="12.75" customHeight="1" x14ac:dyDescent="0.2"/>
    <row r="3800" s="40" customFormat="1" ht="12.75" customHeight="1" x14ac:dyDescent="0.2"/>
    <row r="3801" s="40" customFormat="1" ht="12.75" customHeight="1" x14ac:dyDescent="0.2"/>
    <row r="3802" s="40" customFormat="1" ht="12.75" customHeight="1" x14ac:dyDescent="0.2"/>
    <row r="3803" s="40" customFormat="1" ht="12.75" customHeight="1" x14ac:dyDescent="0.2"/>
    <row r="3804" s="40" customFormat="1" ht="12.75" customHeight="1" x14ac:dyDescent="0.2"/>
    <row r="3805" s="40" customFormat="1" ht="12.75" customHeight="1" x14ac:dyDescent="0.2"/>
    <row r="3806" s="40" customFormat="1" ht="12.75" customHeight="1" x14ac:dyDescent="0.2"/>
    <row r="3807" s="40" customFormat="1" ht="12.75" customHeight="1" x14ac:dyDescent="0.2"/>
    <row r="3808" s="40" customFormat="1" ht="12.75" customHeight="1" x14ac:dyDescent="0.2"/>
    <row r="3809" s="40" customFormat="1" ht="12.75" customHeight="1" x14ac:dyDescent="0.2"/>
    <row r="3810" s="40" customFormat="1" ht="12.75" customHeight="1" x14ac:dyDescent="0.2"/>
    <row r="3811" s="40" customFormat="1" ht="12.75" customHeight="1" x14ac:dyDescent="0.2"/>
    <row r="3812" s="40" customFormat="1" ht="12.75" customHeight="1" x14ac:dyDescent="0.2"/>
    <row r="3813" s="40" customFormat="1" ht="12.75" customHeight="1" x14ac:dyDescent="0.2"/>
    <row r="3814" s="40" customFormat="1" ht="12.75" customHeight="1" x14ac:dyDescent="0.2"/>
    <row r="3815" s="40" customFormat="1" ht="12.75" customHeight="1" x14ac:dyDescent="0.2"/>
    <row r="3816" s="40" customFormat="1" ht="12.75" customHeight="1" x14ac:dyDescent="0.2"/>
    <row r="3817" s="40" customFormat="1" ht="12.75" customHeight="1" x14ac:dyDescent="0.2"/>
    <row r="3818" s="40" customFormat="1" ht="12.75" customHeight="1" x14ac:dyDescent="0.2"/>
    <row r="3819" s="40" customFormat="1" ht="12.75" customHeight="1" x14ac:dyDescent="0.2"/>
    <row r="3820" s="40" customFormat="1" ht="12.75" customHeight="1" x14ac:dyDescent="0.2"/>
    <row r="3821" s="40" customFormat="1" ht="12.75" customHeight="1" x14ac:dyDescent="0.2"/>
    <row r="3822" s="40" customFormat="1" ht="12.75" customHeight="1" x14ac:dyDescent="0.2"/>
    <row r="3823" s="40" customFormat="1" ht="12.75" customHeight="1" x14ac:dyDescent="0.2"/>
    <row r="3824" s="40" customFormat="1" ht="12.75" customHeight="1" x14ac:dyDescent="0.2"/>
    <row r="3825" s="40" customFormat="1" ht="12.75" customHeight="1" x14ac:dyDescent="0.2"/>
    <row r="3826" s="40" customFormat="1" ht="12.75" customHeight="1" x14ac:dyDescent="0.2"/>
    <row r="3827" s="40" customFormat="1" ht="12.75" customHeight="1" x14ac:dyDescent="0.2"/>
    <row r="3828" s="40" customFormat="1" ht="12.75" customHeight="1" x14ac:dyDescent="0.2"/>
    <row r="3829" s="40" customFormat="1" ht="12.75" customHeight="1" x14ac:dyDescent="0.2"/>
    <row r="3830" s="40" customFormat="1" ht="12.75" customHeight="1" x14ac:dyDescent="0.2"/>
    <row r="3831" s="40" customFormat="1" ht="12.75" customHeight="1" x14ac:dyDescent="0.2"/>
    <row r="3832" s="40" customFormat="1" ht="12.75" customHeight="1" x14ac:dyDescent="0.2"/>
    <row r="3833" s="40" customFormat="1" ht="12.75" customHeight="1" x14ac:dyDescent="0.2"/>
    <row r="3834" s="40" customFormat="1" ht="12.75" customHeight="1" x14ac:dyDescent="0.2"/>
    <row r="3835" s="40" customFormat="1" ht="12.75" customHeight="1" x14ac:dyDescent="0.2"/>
    <row r="3836" s="40" customFormat="1" ht="12.75" customHeight="1" x14ac:dyDescent="0.2"/>
    <row r="3837" s="40" customFormat="1" ht="12.75" customHeight="1" x14ac:dyDescent="0.2"/>
    <row r="3838" s="40" customFormat="1" ht="12.75" customHeight="1" x14ac:dyDescent="0.2"/>
    <row r="3839" s="40" customFormat="1" ht="12.75" customHeight="1" x14ac:dyDescent="0.2"/>
    <row r="3840" s="40" customFormat="1" ht="12.75" customHeight="1" x14ac:dyDescent="0.2"/>
    <row r="3841" s="40" customFormat="1" ht="12.75" customHeight="1" x14ac:dyDescent="0.2"/>
    <row r="3842" s="40" customFormat="1" ht="12.75" customHeight="1" x14ac:dyDescent="0.2"/>
    <row r="3843" s="40" customFormat="1" ht="12.75" customHeight="1" x14ac:dyDescent="0.2"/>
    <row r="3844" s="40" customFormat="1" ht="12.75" customHeight="1" x14ac:dyDescent="0.2"/>
    <row r="3845" s="40" customFormat="1" ht="12.75" customHeight="1" x14ac:dyDescent="0.2"/>
    <row r="3846" s="40" customFormat="1" ht="12.75" customHeight="1" x14ac:dyDescent="0.2"/>
    <row r="3847" s="40" customFormat="1" ht="12.75" customHeight="1" x14ac:dyDescent="0.2"/>
    <row r="3848" s="40" customFormat="1" ht="12.75" customHeight="1" x14ac:dyDescent="0.2"/>
    <row r="3849" s="40" customFormat="1" ht="12.75" customHeight="1" x14ac:dyDescent="0.2"/>
    <row r="3850" s="40" customFormat="1" ht="12.75" customHeight="1" x14ac:dyDescent="0.2"/>
    <row r="3851" s="40" customFormat="1" ht="12.75" customHeight="1" x14ac:dyDescent="0.2"/>
    <row r="3852" s="40" customFormat="1" ht="12.75" customHeight="1" x14ac:dyDescent="0.2"/>
    <row r="3853" s="40" customFormat="1" ht="12.75" customHeight="1" x14ac:dyDescent="0.2"/>
    <row r="3854" s="40" customFormat="1" ht="12.75" customHeight="1" x14ac:dyDescent="0.2"/>
    <row r="3855" s="40" customFormat="1" ht="12.75" customHeight="1" x14ac:dyDescent="0.2"/>
    <row r="3856" s="40" customFormat="1" ht="12.75" customHeight="1" x14ac:dyDescent="0.2"/>
    <row r="3857" s="40" customFormat="1" ht="12.75" customHeight="1" x14ac:dyDescent="0.2"/>
    <row r="3858" s="40" customFormat="1" ht="12.75" customHeight="1" x14ac:dyDescent="0.2"/>
    <row r="3859" s="40" customFormat="1" ht="12.75" customHeight="1" x14ac:dyDescent="0.2"/>
    <row r="3860" s="40" customFormat="1" ht="12.75" customHeight="1" x14ac:dyDescent="0.2"/>
    <row r="3861" s="40" customFormat="1" ht="12.75" customHeight="1" x14ac:dyDescent="0.2"/>
    <row r="3862" s="40" customFormat="1" ht="12.75" customHeight="1" x14ac:dyDescent="0.2"/>
    <row r="3863" s="40" customFormat="1" ht="12.75" customHeight="1" x14ac:dyDescent="0.2"/>
    <row r="3864" s="40" customFormat="1" ht="12.75" customHeight="1" x14ac:dyDescent="0.2"/>
    <row r="3865" s="40" customFormat="1" ht="12.75" customHeight="1" x14ac:dyDescent="0.2"/>
    <row r="3866" s="40" customFormat="1" ht="12.75" customHeight="1" x14ac:dyDescent="0.2"/>
    <row r="3867" s="40" customFormat="1" ht="12.75" customHeight="1" x14ac:dyDescent="0.2"/>
    <row r="3868" s="40" customFormat="1" ht="12.75" customHeight="1" x14ac:dyDescent="0.2"/>
    <row r="3869" s="40" customFormat="1" ht="12.75" customHeight="1" x14ac:dyDescent="0.2"/>
    <row r="3870" s="40" customFormat="1" ht="12.75" customHeight="1" x14ac:dyDescent="0.2"/>
    <row r="3871" s="40" customFormat="1" ht="12.75" customHeight="1" x14ac:dyDescent="0.2"/>
    <row r="3872" s="40" customFormat="1" ht="12.75" customHeight="1" x14ac:dyDescent="0.2"/>
    <row r="3873" s="40" customFormat="1" ht="12.75" customHeight="1" x14ac:dyDescent="0.2"/>
    <row r="3874" s="40" customFormat="1" ht="12.75" customHeight="1" x14ac:dyDescent="0.2"/>
    <row r="3875" s="40" customFormat="1" ht="12.75" customHeight="1" x14ac:dyDescent="0.2"/>
    <row r="3876" s="40" customFormat="1" ht="12.75" customHeight="1" x14ac:dyDescent="0.2"/>
    <row r="3877" s="40" customFormat="1" ht="12.75" customHeight="1" x14ac:dyDescent="0.2"/>
    <row r="3878" s="40" customFormat="1" ht="12.75" customHeight="1" x14ac:dyDescent="0.2"/>
    <row r="3879" s="40" customFormat="1" ht="12.75" customHeight="1" x14ac:dyDescent="0.2"/>
    <row r="3880" s="40" customFormat="1" ht="12.75" customHeight="1" x14ac:dyDescent="0.2"/>
    <row r="3881" s="40" customFormat="1" ht="12.75" customHeight="1" x14ac:dyDescent="0.2"/>
    <row r="3882" s="40" customFormat="1" ht="12.75" customHeight="1" x14ac:dyDescent="0.2"/>
    <row r="3883" s="40" customFormat="1" ht="12.75" customHeight="1" x14ac:dyDescent="0.2"/>
    <row r="3884" s="40" customFormat="1" ht="12.75" customHeight="1" x14ac:dyDescent="0.2"/>
    <row r="3885" s="40" customFormat="1" ht="12.75" customHeight="1" x14ac:dyDescent="0.2"/>
    <row r="3886" s="40" customFormat="1" ht="12.75" customHeight="1" x14ac:dyDescent="0.2"/>
    <row r="3887" s="40" customFormat="1" ht="12.75" customHeight="1" x14ac:dyDescent="0.2"/>
    <row r="3888" s="40" customFormat="1" ht="12.75" customHeight="1" x14ac:dyDescent="0.2"/>
    <row r="3889" s="40" customFormat="1" ht="12.75" customHeight="1" x14ac:dyDescent="0.2"/>
    <row r="3890" s="40" customFormat="1" ht="12.75" customHeight="1" x14ac:dyDescent="0.2"/>
    <row r="3891" s="40" customFormat="1" ht="12.75" customHeight="1" x14ac:dyDescent="0.2"/>
    <row r="3892" s="40" customFormat="1" ht="12.75" customHeight="1" x14ac:dyDescent="0.2"/>
    <row r="3893" s="40" customFormat="1" ht="12.75" customHeight="1" x14ac:dyDescent="0.2"/>
    <row r="3894" s="40" customFormat="1" ht="12.75" customHeight="1" x14ac:dyDescent="0.2"/>
    <row r="3895" s="40" customFormat="1" ht="12.75" customHeight="1" x14ac:dyDescent="0.2"/>
    <row r="3896" s="40" customFormat="1" ht="12.75" customHeight="1" x14ac:dyDescent="0.2"/>
    <row r="3897" s="40" customFormat="1" ht="12.75" customHeight="1" x14ac:dyDescent="0.2"/>
    <row r="3898" s="40" customFormat="1" ht="12.75" customHeight="1" x14ac:dyDescent="0.2"/>
    <row r="3899" s="40" customFormat="1" ht="12.75" customHeight="1" x14ac:dyDescent="0.2"/>
    <row r="3900" s="40" customFormat="1" ht="12.75" customHeight="1" x14ac:dyDescent="0.2"/>
    <row r="3901" s="40" customFormat="1" ht="12.75" customHeight="1" x14ac:dyDescent="0.2"/>
    <row r="3902" s="40" customFormat="1" ht="12.75" customHeight="1" x14ac:dyDescent="0.2"/>
    <row r="3903" s="40" customFormat="1" ht="12.75" customHeight="1" x14ac:dyDescent="0.2"/>
    <row r="3904" s="40" customFormat="1" ht="12.75" customHeight="1" x14ac:dyDescent="0.2"/>
    <row r="3905" s="40" customFormat="1" ht="12.75" customHeight="1" x14ac:dyDescent="0.2"/>
    <row r="3906" s="40" customFormat="1" ht="12.75" customHeight="1" x14ac:dyDescent="0.2"/>
    <row r="3907" s="40" customFormat="1" ht="12.75" customHeight="1" x14ac:dyDescent="0.2"/>
    <row r="3908" s="40" customFormat="1" ht="12.75" customHeight="1" x14ac:dyDescent="0.2"/>
    <row r="3909" s="40" customFormat="1" ht="12.75" customHeight="1" x14ac:dyDescent="0.2"/>
    <row r="3910" s="40" customFormat="1" ht="12.75" customHeight="1" x14ac:dyDescent="0.2"/>
    <row r="3911" s="40" customFormat="1" ht="12.75" customHeight="1" x14ac:dyDescent="0.2"/>
    <row r="3912" s="40" customFormat="1" ht="12.75" customHeight="1" x14ac:dyDescent="0.2"/>
    <row r="3913" s="40" customFormat="1" ht="12.75" customHeight="1" x14ac:dyDescent="0.2"/>
    <row r="3914" s="40" customFormat="1" ht="12.75" customHeight="1" x14ac:dyDescent="0.2"/>
    <row r="3915" s="40" customFormat="1" ht="12.75" customHeight="1" x14ac:dyDescent="0.2"/>
    <row r="3916" s="40" customFormat="1" ht="12.75" customHeight="1" x14ac:dyDescent="0.2"/>
    <row r="3917" s="40" customFormat="1" ht="12.75" customHeight="1" x14ac:dyDescent="0.2"/>
    <row r="3918" s="40" customFormat="1" ht="12.75" customHeight="1" x14ac:dyDescent="0.2"/>
    <row r="3919" s="40" customFormat="1" ht="12.75" customHeight="1" x14ac:dyDescent="0.2"/>
    <row r="3920" s="40" customFormat="1" ht="12.75" customHeight="1" x14ac:dyDescent="0.2"/>
    <row r="3921" s="40" customFormat="1" ht="12.75" customHeight="1" x14ac:dyDescent="0.2"/>
    <row r="3922" s="40" customFormat="1" ht="12.75" customHeight="1" x14ac:dyDescent="0.2"/>
    <row r="3923" s="40" customFormat="1" ht="12.75" customHeight="1" x14ac:dyDescent="0.2"/>
    <row r="3924" s="40" customFormat="1" ht="12.75" customHeight="1" x14ac:dyDescent="0.2"/>
    <row r="3925" s="40" customFormat="1" ht="12.75" customHeight="1" x14ac:dyDescent="0.2"/>
    <row r="3926" s="40" customFormat="1" ht="12.75" customHeight="1" x14ac:dyDescent="0.2"/>
    <row r="3927" s="40" customFormat="1" ht="12.75" customHeight="1" x14ac:dyDescent="0.2"/>
    <row r="3928" s="40" customFormat="1" ht="12.75" customHeight="1" x14ac:dyDescent="0.2"/>
    <row r="3929" s="40" customFormat="1" ht="12.75" customHeight="1" x14ac:dyDescent="0.2"/>
    <row r="3930" s="40" customFormat="1" ht="12.75" customHeight="1" x14ac:dyDescent="0.2"/>
    <row r="3931" s="40" customFormat="1" ht="12.75" customHeight="1" x14ac:dyDescent="0.2"/>
    <row r="3932" s="40" customFormat="1" ht="12.75" customHeight="1" x14ac:dyDescent="0.2"/>
    <row r="3933" s="40" customFormat="1" ht="12.75" customHeight="1" x14ac:dyDescent="0.2"/>
    <row r="3934" s="40" customFormat="1" ht="12.75" customHeight="1" x14ac:dyDescent="0.2"/>
    <row r="3935" s="40" customFormat="1" ht="12.75" customHeight="1" x14ac:dyDescent="0.2"/>
    <row r="3936" s="40" customFormat="1" ht="12.75" customHeight="1" x14ac:dyDescent="0.2"/>
    <row r="3937" s="40" customFormat="1" ht="12.75" customHeight="1" x14ac:dyDescent="0.2"/>
    <row r="3938" s="40" customFormat="1" ht="12.75" customHeight="1" x14ac:dyDescent="0.2"/>
    <row r="3939" s="40" customFormat="1" ht="12.75" customHeight="1" x14ac:dyDescent="0.2"/>
    <row r="3940" s="40" customFormat="1" ht="12.75" customHeight="1" x14ac:dyDescent="0.2"/>
    <row r="3941" s="40" customFormat="1" ht="12.75" customHeight="1" x14ac:dyDescent="0.2"/>
    <row r="3942" s="40" customFormat="1" ht="12.75" customHeight="1" x14ac:dyDescent="0.2"/>
    <row r="3943" s="40" customFormat="1" ht="12.75" customHeight="1" x14ac:dyDescent="0.2"/>
    <row r="3944" s="40" customFormat="1" ht="12.75" customHeight="1" x14ac:dyDescent="0.2"/>
    <row r="3945" s="40" customFormat="1" ht="12.75" customHeight="1" x14ac:dyDescent="0.2"/>
    <row r="3946" s="40" customFormat="1" ht="12.75" customHeight="1" x14ac:dyDescent="0.2"/>
    <row r="3947" s="40" customFormat="1" ht="12.75" customHeight="1" x14ac:dyDescent="0.2"/>
    <row r="3948" s="40" customFormat="1" ht="12.75" customHeight="1" x14ac:dyDescent="0.2"/>
    <row r="3949" s="40" customFormat="1" ht="12.75" customHeight="1" x14ac:dyDescent="0.2"/>
    <row r="3950" s="40" customFormat="1" ht="12.75" customHeight="1" x14ac:dyDescent="0.2"/>
    <row r="3951" s="40" customFormat="1" ht="12.75" customHeight="1" x14ac:dyDescent="0.2"/>
    <row r="3952" s="40" customFormat="1" ht="12.75" customHeight="1" x14ac:dyDescent="0.2"/>
    <row r="3953" s="40" customFormat="1" ht="12.75" customHeight="1" x14ac:dyDescent="0.2"/>
    <row r="3954" s="40" customFormat="1" ht="12.75" customHeight="1" x14ac:dyDescent="0.2"/>
    <row r="3955" s="40" customFormat="1" ht="12.75" customHeight="1" x14ac:dyDescent="0.2"/>
    <row r="3956" s="40" customFormat="1" ht="12.75" customHeight="1" x14ac:dyDescent="0.2"/>
    <row r="3957" s="40" customFormat="1" ht="12.75" customHeight="1" x14ac:dyDescent="0.2"/>
    <row r="3958" s="40" customFormat="1" ht="12.75" customHeight="1" x14ac:dyDescent="0.2"/>
    <row r="3959" s="40" customFormat="1" ht="12.75" customHeight="1" x14ac:dyDescent="0.2"/>
    <row r="3960" s="40" customFormat="1" ht="12.75" customHeight="1" x14ac:dyDescent="0.2"/>
    <row r="3961" s="40" customFormat="1" ht="12.75" customHeight="1" x14ac:dyDescent="0.2"/>
    <row r="3962" s="40" customFormat="1" ht="12.75" customHeight="1" x14ac:dyDescent="0.2"/>
    <row r="3963" s="40" customFormat="1" ht="12.75" customHeight="1" x14ac:dyDescent="0.2"/>
    <row r="3964" s="40" customFormat="1" ht="12.75" customHeight="1" x14ac:dyDescent="0.2"/>
    <row r="3965" s="40" customFormat="1" ht="12.75" customHeight="1" x14ac:dyDescent="0.2"/>
    <row r="3966" s="40" customFormat="1" ht="12.75" customHeight="1" x14ac:dyDescent="0.2"/>
    <row r="3967" s="40" customFormat="1" ht="12.75" customHeight="1" x14ac:dyDescent="0.2"/>
    <row r="3968" s="40" customFormat="1" ht="12.75" customHeight="1" x14ac:dyDescent="0.2"/>
    <row r="3969" s="40" customFormat="1" ht="12.75" customHeight="1" x14ac:dyDescent="0.2"/>
    <row r="3970" s="40" customFormat="1" ht="12.75" customHeight="1" x14ac:dyDescent="0.2"/>
    <row r="3971" s="40" customFormat="1" ht="12.75" customHeight="1" x14ac:dyDescent="0.2"/>
    <row r="3972" s="40" customFormat="1" ht="12.75" customHeight="1" x14ac:dyDescent="0.2"/>
    <row r="3973" s="40" customFormat="1" ht="12.75" customHeight="1" x14ac:dyDescent="0.2"/>
    <row r="3974" s="40" customFormat="1" ht="12.75" customHeight="1" x14ac:dyDescent="0.2"/>
    <row r="3975" s="40" customFormat="1" ht="12.75" customHeight="1" x14ac:dyDescent="0.2"/>
    <row r="3976" s="40" customFormat="1" ht="12.75" customHeight="1" x14ac:dyDescent="0.2"/>
    <row r="3977" s="40" customFormat="1" ht="12.75" customHeight="1" x14ac:dyDescent="0.2"/>
    <row r="3978" s="40" customFormat="1" ht="12.75" customHeight="1" x14ac:dyDescent="0.2"/>
    <row r="3979" s="40" customFormat="1" ht="12.75" customHeight="1" x14ac:dyDescent="0.2"/>
    <row r="3980" s="40" customFormat="1" ht="12.75" customHeight="1" x14ac:dyDescent="0.2"/>
    <row r="3981" s="40" customFormat="1" ht="12.75" customHeight="1" x14ac:dyDescent="0.2"/>
    <row r="3982" s="40" customFormat="1" ht="12.75" customHeight="1" x14ac:dyDescent="0.2"/>
    <row r="3983" s="40" customFormat="1" ht="12.75" customHeight="1" x14ac:dyDescent="0.2"/>
    <row r="3984" s="40" customFormat="1" ht="12.75" customHeight="1" x14ac:dyDescent="0.2"/>
    <row r="3985" s="40" customFormat="1" ht="12.75" customHeight="1" x14ac:dyDescent="0.2"/>
    <row r="3986" s="40" customFormat="1" ht="12.75" customHeight="1" x14ac:dyDescent="0.2"/>
    <row r="3987" s="40" customFormat="1" ht="12.75" customHeight="1" x14ac:dyDescent="0.2"/>
    <row r="3988" s="40" customFormat="1" ht="12.75" customHeight="1" x14ac:dyDescent="0.2"/>
    <row r="3989" s="40" customFormat="1" ht="12.75" customHeight="1" x14ac:dyDescent="0.2"/>
    <row r="3990" s="40" customFormat="1" ht="12.75" customHeight="1" x14ac:dyDescent="0.2"/>
    <row r="3991" s="40" customFormat="1" ht="12.75" customHeight="1" x14ac:dyDescent="0.2"/>
    <row r="3992" s="40" customFormat="1" ht="12.75" customHeight="1" x14ac:dyDescent="0.2"/>
    <row r="3993" s="40" customFormat="1" ht="12.75" customHeight="1" x14ac:dyDescent="0.2"/>
    <row r="3994" s="40" customFormat="1" ht="12.75" customHeight="1" x14ac:dyDescent="0.2"/>
    <row r="3995" s="40" customFormat="1" ht="12.75" customHeight="1" x14ac:dyDescent="0.2"/>
    <row r="3996" s="40" customFormat="1" ht="12.75" customHeight="1" x14ac:dyDescent="0.2"/>
    <row r="3997" s="40" customFormat="1" ht="12.75" customHeight="1" x14ac:dyDescent="0.2"/>
    <row r="3998" s="40" customFormat="1" ht="12.75" customHeight="1" x14ac:dyDescent="0.2"/>
    <row r="3999" s="40" customFormat="1" ht="12.75" customHeight="1" x14ac:dyDescent="0.2"/>
    <row r="4000" s="40" customFormat="1" ht="12.75" customHeight="1" x14ac:dyDescent="0.2"/>
    <row r="4001" s="40" customFormat="1" ht="12.75" customHeight="1" x14ac:dyDescent="0.2"/>
    <row r="4002" s="40" customFormat="1" ht="12.75" customHeight="1" x14ac:dyDescent="0.2"/>
    <row r="4003" s="40" customFormat="1" ht="12.75" customHeight="1" x14ac:dyDescent="0.2"/>
    <row r="4004" s="40" customFormat="1" ht="12.75" customHeight="1" x14ac:dyDescent="0.2"/>
    <row r="4005" s="40" customFormat="1" ht="12.75" customHeight="1" x14ac:dyDescent="0.2"/>
    <row r="4006" s="40" customFormat="1" ht="12.75" customHeight="1" x14ac:dyDescent="0.2"/>
    <row r="4007" s="40" customFormat="1" ht="12.75" customHeight="1" x14ac:dyDescent="0.2"/>
    <row r="4008" s="40" customFormat="1" ht="12.75" customHeight="1" x14ac:dyDescent="0.2"/>
    <row r="4009" s="40" customFormat="1" ht="12.75" customHeight="1" x14ac:dyDescent="0.2"/>
    <row r="4010" s="40" customFormat="1" ht="12.75" customHeight="1" x14ac:dyDescent="0.2"/>
    <row r="4011" s="40" customFormat="1" ht="12.75" customHeight="1" x14ac:dyDescent="0.2"/>
    <row r="4012" s="40" customFormat="1" ht="12.75" customHeight="1" x14ac:dyDescent="0.2"/>
    <row r="4013" s="40" customFormat="1" ht="12.75" customHeight="1" x14ac:dyDescent="0.2"/>
    <row r="4014" s="40" customFormat="1" ht="12.75" customHeight="1" x14ac:dyDescent="0.2"/>
    <row r="4015" s="40" customFormat="1" ht="12.75" customHeight="1" x14ac:dyDescent="0.2"/>
    <row r="4016" s="40" customFormat="1" ht="12.75" customHeight="1" x14ac:dyDescent="0.2"/>
    <row r="4017" s="40" customFormat="1" ht="12.75" customHeight="1" x14ac:dyDescent="0.2"/>
  </sheetData>
  <phoneticPr fontId="0" type="noConversion"/>
  <printOptions horizontalCentered="1"/>
  <pageMargins left="0.39370078740157483" right="0.39370078740157483" top="0.51181102362204722" bottom="0.19685039370078741" header="0.51181102362204722" footer="0.51181102362204722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3"/>
  <sheetViews>
    <sheetView zoomScale="70" zoomScaleNormal="70" workbookViewId="0">
      <selection activeCell="J17" sqref="J17"/>
    </sheetView>
  </sheetViews>
  <sheetFormatPr defaultRowHeight="12.75" x14ac:dyDescent="0.2"/>
  <cols>
    <col min="1" max="1" width="9.5703125" customWidth="1"/>
    <col min="2" max="2" width="11.42578125" customWidth="1"/>
    <col min="3" max="3" width="3.42578125" customWidth="1"/>
    <col min="4" max="4" width="31.140625" customWidth="1"/>
    <col min="5" max="5" width="10.5703125" customWidth="1"/>
    <col min="6" max="6" width="9.5703125" customWidth="1"/>
    <col min="7" max="7" width="11.42578125" customWidth="1"/>
    <col min="8" max="8" width="9.28515625" customWidth="1"/>
    <col min="9" max="9" width="11.5703125" customWidth="1"/>
  </cols>
  <sheetData>
    <row r="1" spans="1:9" ht="13.5" thickBot="1" x14ac:dyDescent="0.25"/>
    <row r="2" spans="1:9" x14ac:dyDescent="0.2">
      <c r="A2" s="250"/>
      <c r="B2" s="225"/>
      <c r="C2" s="225"/>
      <c r="D2" s="225"/>
      <c r="E2" s="224" t="str">
        <f>+page1!E2</f>
        <v>Place Priorities</v>
      </c>
      <c r="F2" s="225"/>
      <c r="G2" s="225"/>
      <c r="H2" s="225"/>
      <c r="I2" s="226"/>
    </row>
    <row r="3" spans="1:9" ht="13.5" thickBot="1" x14ac:dyDescent="0.25">
      <c r="A3" s="251"/>
      <c r="B3" s="228"/>
      <c r="C3" s="228"/>
      <c r="D3" s="228"/>
      <c r="E3" s="227" t="str">
        <f>+page1!E3</f>
        <v>Revenue Estimates 2022-23</v>
      </c>
      <c r="F3" s="228"/>
      <c r="G3" s="228"/>
      <c r="H3" s="228"/>
      <c r="I3" s="229"/>
    </row>
    <row r="4" spans="1:9" x14ac:dyDescent="0.2">
      <c r="A4" s="230" t="str">
        <f>+page1!A4</f>
        <v>2020-21</v>
      </c>
      <c r="B4" s="231"/>
      <c r="C4" s="139"/>
      <c r="D4" s="140" t="s">
        <v>0</v>
      </c>
      <c r="E4" s="141" t="s">
        <v>1</v>
      </c>
      <c r="F4" s="232" t="str">
        <f>page1!F4</f>
        <v>2021-22</v>
      </c>
      <c r="G4" s="231"/>
      <c r="H4" s="232" t="str">
        <f>page1!H4</f>
        <v>2022-23</v>
      </c>
      <c r="I4" s="233"/>
    </row>
    <row r="5" spans="1:9" ht="26.25" customHeight="1" x14ac:dyDescent="0.2">
      <c r="A5" s="220" t="s">
        <v>17</v>
      </c>
      <c r="B5" s="221"/>
      <c r="C5" s="142"/>
      <c r="D5" s="143"/>
      <c r="E5" s="144" t="s">
        <v>2</v>
      </c>
      <c r="F5" s="245" t="s">
        <v>18</v>
      </c>
      <c r="G5" s="246"/>
      <c r="H5" s="222" t="s">
        <v>19</v>
      </c>
      <c r="I5" s="223"/>
    </row>
    <row r="6" spans="1:9" x14ac:dyDescent="0.2">
      <c r="A6" s="145" t="s">
        <v>3</v>
      </c>
      <c r="B6" s="146" t="s">
        <v>3</v>
      </c>
      <c r="C6" s="147" t="s">
        <v>4</v>
      </c>
      <c r="D6" s="148" t="s">
        <v>5</v>
      </c>
      <c r="E6" s="149"/>
      <c r="F6" s="150" t="s">
        <v>3</v>
      </c>
      <c r="G6" s="151" t="s">
        <v>3</v>
      </c>
      <c r="H6" s="150" t="s">
        <v>3</v>
      </c>
      <c r="I6" s="152" t="s">
        <v>3</v>
      </c>
    </row>
    <row r="7" spans="1:9" x14ac:dyDescent="0.2">
      <c r="A7" s="153"/>
      <c r="B7" s="154"/>
      <c r="C7" s="155"/>
      <c r="D7" s="138"/>
      <c r="E7" s="156"/>
      <c r="F7" s="155"/>
      <c r="G7" s="157"/>
      <c r="H7" s="155"/>
      <c r="I7" s="158"/>
    </row>
    <row r="8" spans="1:9" x14ac:dyDescent="0.2">
      <c r="A8" s="153"/>
      <c r="B8" s="157"/>
      <c r="C8" s="155"/>
      <c r="D8" s="138" t="s">
        <v>33</v>
      </c>
      <c r="E8" s="156" t="s">
        <v>115</v>
      </c>
      <c r="F8" s="155"/>
      <c r="G8" s="154"/>
      <c r="H8" s="155"/>
      <c r="I8" s="158"/>
    </row>
    <row r="9" spans="1:9" x14ac:dyDescent="0.2">
      <c r="A9" s="153">
        <f>[33]Sheet2!$L$12</f>
        <v>305349.92</v>
      </c>
      <c r="B9" s="157"/>
      <c r="C9" s="155">
        <v>1</v>
      </c>
      <c r="D9" s="154" t="s">
        <v>6</v>
      </c>
      <c r="E9" s="159"/>
      <c r="F9" s="155">
        <f>SUM('[33]Environmental Maintenance'!$F$7:$F$13)</f>
        <v>319200</v>
      </c>
      <c r="G9" s="157"/>
      <c r="H9" s="155">
        <f>SUM('[33]Environmental Maintenance'!$R$7:$R$13)</f>
        <v>335470</v>
      </c>
      <c r="I9" s="158"/>
    </row>
    <row r="10" spans="1:9" x14ac:dyDescent="0.2">
      <c r="A10" s="153">
        <f>[33]Sheet2!$L$28</f>
        <v>48126.340000000004</v>
      </c>
      <c r="B10" s="157"/>
      <c r="C10" s="155">
        <f t="shared" ref="C10:C16" si="0">SUM(C9)+1</f>
        <v>2</v>
      </c>
      <c r="D10" s="154" t="s">
        <v>7</v>
      </c>
      <c r="E10" s="159"/>
      <c r="F10" s="155">
        <f>SUM('[33]Environmental Maintenance'!$F$14:$F$28)</f>
        <v>65220</v>
      </c>
      <c r="G10" s="157"/>
      <c r="H10" s="155">
        <f>SUM('[33]Environmental Maintenance'!$R$14:$R$28)</f>
        <v>66720</v>
      </c>
      <c r="I10" s="158"/>
    </row>
    <row r="11" spans="1:9" x14ac:dyDescent="0.2">
      <c r="A11" s="153">
        <f>[33]Sheet2!$L$39</f>
        <v>90889.14</v>
      </c>
      <c r="B11" s="157"/>
      <c r="C11" s="155">
        <f t="shared" si="0"/>
        <v>3</v>
      </c>
      <c r="D11" s="154" t="s">
        <v>8</v>
      </c>
      <c r="E11" s="159"/>
      <c r="F11" s="155">
        <f>SUM('[33]Environmental Maintenance'!$F$29:$F$36)</f>
        <v>75430</v>
      </c>
      <c r="G11" s="157"/>
      <c r="H11" s="155">
        <f>SUM('[33]Environmental Maintenance'!$R$29:$R$36)</f>
        <v>76170</v>
      </c>
      <c r="I11" s="158"/>
    </row>
    <row r="12" spans="1:9" x14ac:dyDescent="0.2">
      <c r="A12" s="153">
        <f>[33]Sheet2!$L$53</f>
        <v>7250.2300000000005</v>
      </c>
      <c r="B12" s="157"/>
      <c r="C12" s="155">
        <f t="shared" si="0"/>
        <v>4</v>
      </c>
      <c r="D12" s="154" t="s">
        <v>9</v>
      </c>
      <c r="E12" s="159"/>
      <c r="F12" s="155">
        <f>SUM('[33]Environmental Maintenance'!$F$37:$F$49)+SUM('[33]Environmental Maintenance'!$F$62:$F$63)</f>
        <v>12150</v>
      </c>
      <c r="G12" s="157"/>
      <c r="H12" s="155">
        <f>SUM('[33]Environmental Maintenance'!$R$37:$R$49)+'[33]Environmental Maintenance'!$R$62+'[33]Environmental Maintenance'!$R$63</f>
        <v>13280</v>
      </c>
      <c r="I12" s="158"/>
    </row>
    <row r="13" spans="1:9" x14ac:dyDescent="0.2">
      <c r="A13" s="153">
        <f>[33]Sheet2!$L$62</f>
        <v>25924.55</v>
      </c>
      <c r="B13" s="157"/>
      <c r="C13" s="155">
        <f t="shared" si="0"/>
        <v>5</v>
      </c>
      <c r="D13" s="35" t="s">
        <v>54</v>
      </c>
      <c r="E13" s="156"/>
      <c r="F13" s="155">
        <f>'[33]Environmental Maintenance'!$F$64</f>
        <v>19830</v>
      </c>
      <c r="G13" s="157"/>
      <c r="H13" s="155">
        <f>'[33]Environmental Maintenance'!$R$64</f>
        <v>16690</v>
      </c>
      <c r="I13" s="158"/>
    </row>
    <row r="14" spans="1:9" x14ac:dyDescent="0.2">
      <c r="A14" s="160"/>
      <c r="B14" s="161">
        <f>SUM(A9:A13)</f>
        <v>477540.18</v>
      </c>
      <c r="C14" s="155">
        <f t="shared" si="0"/>
        <v>6</v>
      </c>
      <c r="D14" s="138" t="s">
        <v>10</v>
      </c>
      <c r="E14" s="156"/>
      <c r="F14" s="162"/>
      <c r="G14" s="161">
        <f>SUM(F9:F13)</f>
        <v>491830</v>
      </c>
      <c r="H14" s="162"/>
      <c r="I14" s="163">
        <f>SUM(H9:H13)</f>
        <v>508330</v>
      </c>
    </row>
    <row r="15" spans="1:9" x14ac:dyDescent="0.2">
      <c r="A15" s="153"/>
      <c r="B15" s="161">
        <f>-[33]Sheet2!$L$74</f>
        <v>820.33</v>
      </c>
      <c r="C15" s="155">
        <f t="shared" si="0"/>
        <v>7</v>
      </c>
      <c r="D15" s="138" t="s">
        <v>30</v>
      </c>
      <c r="E15" s="156"/>
      <c r="F15" s="155"/>
      <c r="G15" s="161">
        <f>-'[33]Environmental Maintenance'!$F$58</f>
        <v>1530</v>
      </c>
      <c r="H15" s="155"/>
      <c r="I15" s="163">
        <f>-'[33]Environmental Maintenance'!$R$58</f>
        <v>1550</v>
      </c>
    </row>
    <row r="16" spans="1:9" x14ac:dyDescent="0.2">
      <c r="A16" s="160"/>
      <c r="B16" s="164">
        <f>+B14-B15</f>
        <v>476719.85</v>
      </c>
      <c r="C16" s="155">
        <f t="shared" si="0"/>
        <v>8</v>
      </c>
      <c r="D16" s="165" t="s">
        <v>27</v>
      </c>
      <c r="E16" s="166"/>
      <c r="F16" s="162"/>
      <c r="G16" s="164">
        <f>+G14-G15</f>
        <v>490300</v>
      </c>
      <c r="H16" s="162"/>
      <c r="I16" s="167">
        <f>+I14-I15</f>
        <v>506780</v>
      </c>
    </row>
    <row r="17" spans="1:9" x14ac:dyDescent="0.2">
      <c r="A17" s="168"/>
      <c r="B17" s="169"/>
      <c r="C17" s="142"/>
      <c r="D17" s="170" t="s">
        <v>28</v>
      </c>
      <c r="E17" s="171"/>
      <c r="F17" s="142"/>
      <c r="G17" s="170"/>
      <c r="H17" s="142"/>
      <c r="I17" s="172"/>
    </row>
    <row r="18" spans="1:9" x14ac:dyDescent="0.2">
      <c r="A18" s="153"/>
      <c r="B18" s="154"/>
      <c r="C18" s="155"/>
      <c r="D18" s="138"/>
      <c r="E18" s="154"/>
      <c r="F18" s="155"/>
      <c r="G18" s="154"/>
      <c r="H18" s="155"/>
      <c r="I18" s="158"/>
    </row>
    <row r="19" spans="1:9" x14ac:dyDescent="0.2">
      <c r="A19" s="153"/>
      <c r="B19" s="154"/>
      <c r="C19" s="155"/>
      <c r="D19" s="138" t="s">
        <v>34</v>
      </c>
      <c r="E19" s="156" t="s">
        <v>116</v>
      </c>
      <c r="F19" s="155"/>
      <c r="G19" s="154"/>
      <c r="H19" s="155"/>
      <c r="I19" s="158"/>
    </row>
    <row r="20" spans="1:9" x14ac:dyDescent="0.2">
      <c r="A20" s="153">
        <f>[34]Sheet1!$L$15</f>
        <v>18775.03</v>
      </c>
      <c r="B20" s="154"/>
      <c r="C20" s="155">
        <f>+C16+1</f>
        <v>9</v>
      </c>
      <c r="D20" s="154" t="s">
        <v>7</v>
      </c>
      <c r="E20" s="159"/>
      <c r="F20" s="155">
        <f>SUM('[34]570 - Industrial Estates'!$F$7:$F$14)</f>
        <v>6870</v>
      </c>
      <c r="G20" s="157"/>
      <c r="H20" s="155">
        <f>'[34]570 - Industrial Estates'!$R$18</f>
        <v>6880</v>
      </c>
      <c r="I20" s="158"/>
    </row>
    <row r="21" spans="1:9" x14ac:dyDescent="0.2">
      <c r="A21" s="153"/>
      <c r="B21" s="154"/>
      <c r="C21" s="155">
        <f t="shared" ref="C21:C25" si="1">+C20+1</f>
        <v>10</v>
      </c>
      <c r="D21" s="154" t="s">
        <v>9</v>
      </c>
      <c r="E21" s="159"/>
      <c r="F21" s="155">
        <v>0</v>
      </c>
      <c r="G21" s="157"/>
      <c r="H21" s="155">
        <v>0</v>
      </c>
      <c r="I21" s="158"/>
    </row>
    <row r="22" spans="1:9" x14ac:dyDescent="0.2">
      <c r="A22" s="168">
        <f>[34]Sheet1!$L$27</f>
        <v>-301191.08</v>
      </c>
      <c r="B22" s="154"/>
      <c r="C22" s="155">
        <f t="shared" si="1"/>
        <v>11</v>
      </c>
      <c r="D22" s="154" t="s">
        <v>71</v>
      </c>
      <c r="E22" s="159"/>
      <c r="F22" s="142">
        <f>'[34]570 - Industrial Estates'!$F$28</f>
        <v>18200</v>
      </c>
      <c r="G22" s="157"/>
      <c r="H22" s="142">
        <f>'[34]570 - Industrial Estates'!$R$28</f>
        <v>116110</v>
      </c>
      <c r="I22" s="158"/>
    </row>
    <row r="23" spans="1:9" x14ac:dyDescent="0.2">
      <c r="A23" s="153"/>
      <c r="B23" s="138">
        <f>SUM(A20:A22)</f>
        <v>-282416.05000000005</v>
      </c>
      <c r="C23" s="155">
        <f t="shared" si="1"/>
        <v>12</v>
      </c>
      <c r="D23" s="138" t="s">
        <v>10</v>
      </c>
      <c r="E23" s="159"/>
      <c r="F23" s="155"/>
      <c r="G23" s="161">
        <f>SUM(F20:F22)</f>
        <v>25070</v>
      </c>
      <c r="H23" s="155"/>
      <c r="I23" s="163">
        <f>SUM(H20:H22)</f>
        <v>122990</v>
      </c>
    </row>
    <row r="24" spans="1:9" x14ac:dyDescent="0.2">
      <c r="A24" s="153"/>
      <c r="B24" s="169">
        <f>-[34]Sheet1!$L$37</f>
        <v>158586.69</v>
      </c>
      <c r="C24" s="155">
        <f t="shared" si="1"/>
        <v>13</v>
      </c>
      <c r="D24" s="138" t="s">
        <v>11</v>
      </c>
      <c r="E24" s="159"/>
      <c r="F24" s="155"/>
      <c r="G24" s="169">
        <f>-'[34]570 - Industrial Estates'!$F$23</f>
        <v>162550</v>
      </c>
      <c r="H24" s="155"/>
      <c r="I24" s="172">
        <f>-'[34]570 - Industrial Estates'!$R$23</f>
        <v>156760</v>
      </c>
    </row>
    <row r="25" spans="1:9" x14ac:dyDescent="0.2">
      <c r="A25" s="160"/>
      <c r="B25" s="138">
        <f>+B23-B24</f>
        <v>-441002.74000000005</v>
      </c>
      <c r="C25" s="155">
        <f t="shared" si="1"/>
        <v>14</v>
      </c>
      <c r="D25" s="165" t="s">
        <v>65</v>
      </c>
      <c r="E25" s="240"/>
      <c r="F25" s="162"/>
      <c r="G25" s="161">
        <f>+G23-G24</f>
        <v>-137480</v>
      </c>
      <c r="H25" s="162"/>
      <c r="I25" s="163">
        <f>+I23-I24</f>
        <v>-33770</v>
      </c>
    </row>
    <row r="26" spans="1:9" x14ac:dyDescent="0.2">
      <c r="A26" s="168"/>
      <c r="B26" s="143"/>
      <c r="C26" s="142"/>
      <c r="D26" s="170" t="s">
        <v>13</v>
      </c>
      <c r="E26" s="241"/>
      <c r="F26" s="142"/>
      <c r="G26" s="176"/>
      <c r="H26" s="142"/>
      <c r="I26" s="177"/>
    </row>
    <row r="27" spans="1:9" x14ac:dyDescent="0.2">
      <c r="A27" s="153"/>
      <c r="B27" s="154"/>
      <c r="C27" s="155"/>
      <c r="D27" s="138"/>
      <c r="E27" s="159"/>
      <c r="F27" s="155"/>
      <c r="G27" s="157"/>
      <c r="H27" s="155"/>
      <c r="I27" s="158"/>
    </row>
    <row r="28" spans="1:9" x14ac:dyDescent="0.2">
      <c r="A28" s="153"/>
      <c r="B28" s="154"/>
      <c r="C28" s="155"/>
      <c r="D28" s="138" t="s">
        <v>51</v>
      </c>
      <c r="E28" s="156" t="s">
        <v>123</v>
      </c>
      <c r="F28" s="155"/>
      <c r="G28" s="157"/>
      <c r="H28" s="155"/>
      <c r="I28" s="158"/>
    </row>
    <row r="29" spans="1:9" x14ac:dyDescent="0.2">
      <c r="A29" s="153">
        <f>[35]Sheet1!$L$12</f>
        <v>73280.540000000008</v>
      </c>
      <c r="B29" s="154"/>
      <c r="C29" s="155">
        <f>+C25+1</f>
        <v>15</v>
      </c>
      <c r="D29" s="154" t="s">
        <v>6</v>
      </c>
      <c r="E29" s="156"/>
      <c r="F29" s="155">
        <f>SUM('[35]575 - Economic Development'!$F$7:$F$15)</f>
        <v>63990</v>
      </c>
      <c r="G29" s="157"/>
      <c r="H29" s="155">
        <f>SUM('[35]575 - Economic Development'!$R$7:$R$15)</f>
        <v>117790</v>
      </c>
      <c r="I29" s="158"/>
    </row>
    <row r="30" spans="1:9" x14ac:dyDescent="0.2">
      <c r="A30" s="153">
        <f>+'[36]575 - Economic Development'!$B$46</f>
        <v>0</v>
      </c>
      <c r="B30" s="154"/>
      <c r="C30" s="155">
        <f>+C29+1</f>
        <v>16</v>
      </c>
      <c r="D30" s="154" t="s">
        <v>7</v>
      </c>
      <c r="E30" s="138"/>
      <c r="F30" s="155">
        <f>'[35]575 - Economic Development'!$F$37</f>
        <v>7410</v>
      </c>
      <c r="G30" s="157"/>
      <c r="H30" s="155">
        <f>'[35]575 - Economic Development'!$R$37</f>
        <v>9260</v>
      </c>
      <c r="I30" s="158"/>
    </row>
    <row r="31" spans="1:9" x14ac:dyDescent="0.2">
      <c r="A31" s="153">
        <v>0</v>
      </c>
      <c r="B31" s="154"/>
      <c r="C31" s="155">
        <f t="shared" ref="C31:C37" si="2">+C30+1</f>
        <v>17</v>
      </c>
      <c r="D31" s="154" t="s">
        <v>8</v>
      </c>
      <c r="E31" s="138"/>
      <c r="F31" s="155">
        <f>SUM('[35]575 - Economic Development'!$F$17:$F$18)</f>
        <v>1000</v>
      </c>
      <c r="G31" s="157"/>
      <c r="H31" s="155">
        <f>SUM('[35]575 - Economic Development'!$R$17:$R$18)</f>
        <v>500</v>
      </c>
      <c r="I31" s="158"/>
    </row>
    <row r="32" spans="1:9" x14ac:dyDescent="0.2">
      <c r="A32" s="153">
        <f>[35]Sheet1!$L$31</f>
        <v>33324.720000000001</v>
      </c>
      <c r="B32" s="154"/>
      <c r="C32" s="155">
        <f t="shared" si="2"/>
        <v>18</v>
      </c>
      <c r="D32" s="154" t="s">
        <v>9</v>
      </c>
      <c r="E32" s="138"/>
      <c r="F32" s="155">
        <f>SUM('[35]575 - Economic Development'!$F$19:$F$24)+'[35]575 - Economic Development'!$F$38</f>
        <v>58890</v>
      </c>
      <c r="G32" s="157"/>
      <c r="H32" s="155">
        <f>SUM('[35]575 - Economic Development'!$R$19:$R$24)+'[35]575 - Economic Development'!$R$38</f>
        <v>4340</v>
      </c>
      <c r="I32" s="158"/>
    </row>
    <row r="33" spans="1:9" x14ac:dyDescent="0.2">
      <c r="A33" s="153">
        <v>0</v>
      </c>
      <c r="B33" s="154"/>
      <c r="C33" s="155">
        <f t="shared" si="2"/>
        <v>19</v>
      </c>
      <c r="D33" s="154" t="s">
        <v>91</v>
      </c>
      <c r="E33" s="138"/>
      <c r="F33" s="155">
        <f>'[35]575 - Economic Development'!$F$39</f>
        <v>100000</v>
      </c>
      <c r="G33" s="157"/>
      <c r="H33" s="155">
        <v>0</v>
      </c>
      <c r="I33" s="158"/>
    </row>
    <row r="34" spans="1:9" x14ac:dyDescent="0.2">
      <c r="A34" s="153">
        <f>[35]Sheet1!$L$34</f>
        <v>196.66</v>
      </c>
      <c r="B34" s="154"/>
      <c r="C34" s="155">
        <f t="shared" si="2"/>
        <v>20</v>
      </c>
      <c r="D34" s="35" t="s">
        <v>20</v>
      </c>
      <c r="E34" s="138"/>
      <c r="F34" s="155">
        <v>0</v>
      </c>
      <c r="G34" s="157"/>
      <c r="H34" s="155">
        <v>0</v>
      </c>
      <c r="I34" s="158"/>
    </row>
    <row r="35" spans="1:9" x14ac:dyDescent="0.2">
      <c r="A35" s="160"/>
      <c r="B35" s="138">
        <f>SUM(A29:A34)</f>
        <v>106801.92000000001</v>
      </c>
      <c r="C35" s="155">
        <f t="shared" si="2"/>
        <v>21</v>
      </c>
      <c r="D35" s="138" t="s">
        <v>10</v>
      </c>
      <c r="E35" s="154"/>
      <c r="F35" s="162"/>
      <c r="G35" s="161">
        <f>SUM(F29:F34)</f>
        <v>231290</v>
      </c>
      <c r="H35" s="162"/>
      <c r="I35" s="163">
        <f>SUM(H29:H34)</f>
        <v>131890</v>
      </c>
    </row>
    <row r="36" spans="1:9" x14ac:dyDescent="0.2">
      <c r="A36" s="153"/>
      <c r="B36" s="138">
        <f>-[35]Sheet1!$L$52</f>
        <v>26275</v>
      </c>
      <c r="C36" s="155">
        <f t="shared" si="2"/>
        <v>22</v>
      </c>
      <c r="D36" s="138" t="s">
        <v>11</v>
      </c>
      <c r="E36" s="154"/>
      <c r="F36" s="155"/>
      <c r="G36" s="161">
        <v>0</v>
      </c>
      <c r="H36" s="155"/>
      <c r="I36" s="163">
        <f>-'[36]575 - Economic Development'!$Q$42</f>
        <v>0</v>
      </c>
    </row>
    <row r="37" spans="1:9" x14ac:dyDescent="0.2">
      <c r="A37" s="160"/>
      <c r="B37" s="164">
        <f>+B35-B36</f>
        <v>80526.920000000013</v>
      </c>
      <c r="C37" s="155">
        <f t="shared" si="2"/>
        <v>23</v>
      </c>
      <c r="D37" s="165" t="s">
        <v>14</v>
      </c>
      <c r="E37" s="174"/>
      <c r="F37" s="162"/>
      <c r="G37" s="164">
        <f t="shared" ref="G37" si="3">+G35-G36</f>
        <v>231290</v>
      </c>
      <c r="H37" s="162"/>
      <c r="I37" s="167">
        <f t="shared" ref="I37" si="4">+I35-I36</f>
        <v>131890</v>
      </c>
    </row>
    <row r="38" spans="1:9" x14ac:dyDescent="0.2">
      <c r="A38" s="168"/>
      <c r="B38" s="143"/>
      <c r="C38" s="142"/>
      <c r="D38" s="170" t="s">
        <v>13</v>
      </c>
      <c r="E38" s="143"/>
      <c r="F38" s="142"/>
      <c r="G38" s="169"/>
      <c r="H38" s="142"/>
      <c r="I38" s="172"/>
    </row>
    <row r="39" spans="1:9" x14ac:dyDescent="0.2">
      <c r="A39" s="153"/>
      <c r="B39" s="154"/>
      <c r="C39" s="155"/>
      <c r="D39" s="138"/>
      <c r="E39" s="154"/>
      <c r="F39" s="155"/>
      <c r="G39" s="157"/>
      <c r="H39" s="155"/>
      <c r="I39" s="158"/>
    </row>
    <row r="40" spans="1:9" x14ac:dyDescent="0.2">
      <c r="A40" s="153"/>
      <c r="B40" s="154"/>
      <c r="C40" s="155"/>
      <c r="D40" s="138" t="s">
        <v>72</v>
      </c>
      <c r="E40" s="156" t="s">
        <v>118</v>
      </c>
      <c r="F40" s="155"/>
      <c r="G40" s="157"/>
      <c r="H40" s="155"/>
      <c r="I40" s="158"/>
    </row>
    <row r="41" spans="1:9" x14ac:dyDescent="0.2">
      <c r="A41" s="153">
        <f>SUM('[37]580 - Land Charges'!$B$7:$B$9)</f>
        <v>0</v>
      </c>
      <c r="B41" s="154"/>
      <c r="C41" s="155">
        <f>+C37+1</f>
        <v>24</v>
      </c>
      <c r="D41" s="154" t="s">
        <v>6</v>
      </c>
      <c r="E41" s="154"/>
      <c r="F41" s="155">
        <f>SUM('[38]580 - Land Charges'!$F$7:$F$10)</f>
        <v>27190</v>
      </c>
      <c r="G41" s="157"/>
      <c r="H41" s="155">
        <f>SUM('[38]580 - Land Charges'!$R$7:$R$10)</f>
        <v>29380</v>
      </c>
      <c r="I41" s="158"/>
    </row>
    <row r="42" spans="1:9" x14ac:dyDescent="0.2">
      <c r="A42" s="153">
        <f>[38]Sheet1!$L$17</f>
        <v>10735</v>
      </c>
      <c r="B42" s="154"/>
      <c r="C42" s="155">
        <f>+C41+1</f>
        <v>25</v>
      </c>
      <c r="D42" s="154" t="s">
        <v>9</v>
      </c>
      <c r="E42" s="154"/>
      <c r="F42" s="155">
        <f>SUM('[38]580 - Land Charges'!$F$11:$F$13)</f>
        <v>15430</v>
      </c>
      <c r="G42" s="157"/>
      <c r="H42" s="155">
        <f>SUM('[38]580 - Land Charges'!$R$11:$R$13)</f>
        <v>15820</v>
      </c>
      <c r="I42" s="158"/>
    </row>
    <row r="43" spans="1:9" x14ac:dyDescent="0.2">
      <c r="A43" s="160"/>
      <c r="B43" s="138">
        <f>SUM(A41:A42)</f>
        <v>10735</v>
      </c>
      <c r="C43" s="155">
        <f t="shared" ref="C43:C45" si="5">+C42+1</f>
        <v>26</v>
      </c>
      <c r="D43" s="138" t="s">
        <v>10</v>
      </c>
      <c r="E43" s="154"/>
      <c r="F43" s="162"/>
      <c r="G43" s="161">
        <f>SUM(F41:F42)</f>
        <v>42620</v>
      </c>
      <c r="H43" s="162"/>
      <c r="I43" s="163">
        <f>SUM(H41:H42)</f>
        <v>45200</v>
      </c>
    </row>
    <row r="44" spans="1:9" x14ac:dyDescent="0.2">
      <c r="A44" s="153"/>
      <c r="B44" s="138">
        <f>-[38]Sheet1!$L$28</f>
        <v>85844.24</v>
      </c>
      <c r="C44" s="155">
        <f t="shared" si="5"/>
        <v>27</v>
      </c>
      <c r="D44" s="138" t="s">
        <v>11</v>
      </c>
      <c r="E44" s="154"/>
      <c r="F44" s="155"/>
      <c r="G44" s="161">
        <f>-'[38]580 - Land Charges'!$F$19</f>
        <v>94290</v>
      </c>
      <c r="H44" s="155"/>
      <c r="I44" s="163">
        <f>-'[38]580 - Land Charges'!$R$19</f>
        <v>96180</v>
      </c>
    </row>
    <row r="45" spans="1:9" x14ac:dyDescent="0.2">
      <c r="A45" s="160"/>
      <c r="B45" s="165">
        <f>+B43-B44</f>
        <v>-75109.240000000005</v>
      </c>
      <c r="C45" s="155">
        <f t="shared" si="5"/>
        <v>28</v>
      </c>
      <c r="D45" s="165" t="s">
        <v>68</v>
      </c>
      <c r="E45" s="174"/>
      <c r="F45" s="162"/>
      <c r="G45" s="164">
        <f>+G43-G44</f>
        <v>-51670</v>
      </c>
      <c r="H45" s="162"/>
      <c r="I45" s="167">
        <f>+I43-I44</f>
        <v>-50980</v>
      </c>
    </row>
    <row r="46" spans="1:9" x14ac:dyDescent="0.2">
      <c r="A46" s="168"/>
      <c r="B46" s="143"/>
      <c r="C46" s="142"/>
      <c r="D46" s="170" t="s">
        <v>13</v>
      </c>
      <c r="E46" s="143"/>
      <c r="F46" s="142"/>
      <c r="G46" s="176"/>
      <c r="H46" s="142"/>
      <c r="I46" s="177"/>
    </row>
    <row r="47" spans="1:9" x14ac:dyDescent="0.2">
      <c r="A47" s="153"/>
      <c r="B47" s="154"/>
      <c r="C47" s="155"/>
      <c r="D47" s="138"/>
      <c r="E47" s="154"/>
      <c r="F47" s="155"/>
      <c r="G47" s="157"/>
      <c r="H47" s="155"/>
      <c r="I47" s="158"/>
    </row>
    <row r="48" spans="1:9" x14ac:dyDescent="0.2">
      <c r="A48" s="153"/>
      <c r="B48" s="154"/>
      <c r="C48" s="155"/>
      <c r="D48" s="138" t="s">
        <v>35</v>
      </c>
      <c r="E48" s="156" t="s">
        <v>119</v>
      </c>
      <c r="F48" s="155"/>
      <c r="G48" s="157"/>
      <c r="H48" s="155"/>
      <c r="I48" s="158"/>
    </row>
    <row r="49" spans="1:9" x14ac:dyDescent="0.2">
      <c r="A49" s="153">
        <f>[39]Sheet1!$L$11</f>
        <v>42233.73</v>
      </c>
      <c r="B49" s="154"/>
      <c r="C49" s="155">
        <f>+C45+1</f>
        <v>29</v>
      </c>
      <c r="D49" s="154" t="s">
        <v>6</v>
      </c>
      <c r="E49" s="154"/>
      <c r="F49" s="155">
        <f>SUM('[39]588 - Licensing'!$F$7:$F$14)</f>
        <v>69770</v>
      </c>
      <c r="G49" s="157"/>
      <c r="H49" s="155">
        <f>SUM('[39]588 - Licensing'!$R$7:$R$14)</f>
        <v>73070</v>
      </c>
      <c r="I49" s="158"/>
    </row>
    <row r="50" spans="1:9" x14ac:dyDescent="0.2">
      <c r="A50" s="153">
        <f>+'[40]588 - Licensing'!$B$41</f>
        <v>0</v>
      </c>
      <c r="B50" s="154"/>
      <c r="C50" s="155">
        <f>+C49+1</f>
        <v>30</v>
      </c>
      <c r="D50" s="154" t="s">
        <v>7</v>
      </c>
      <c r="E50" s="154"/>
      <c r="F50" s="155">
        <f>'[39]588 - Licensing'!$F$43</f>
        <v>5700</v>
      </c>
      <c r="G50" s="157"/>
      <c r="H50" s="155">
        <f>'[39]588 - Licensing'!$R$43</f>
        <v>7130</v>
      </c>
      <c r="I50" s="158"/>
    </row>
    <row r="51" spans="1:9" x14ac:dyDescent="0.2">
      <c r="A51" s="153">
        <f>[39]Sheet1!$L$18</f>
        <v>2482.04</v>
      </c>
      <c r="B51" s="154"/>
      <c r="C51" s="155">
        <f t="shared" ref="C51:C55" si="6">+C50+1</f>
        <v>31</v>
      </c>
      <c r="D51" s="154" t="s">
        <v>8</v>
      </c>
      <c r="E51" s="154"/>
      <c r="F51" s="155">
        <f>SUM('[39]588 - Licensing'!$F$15:$F$17)+'[39]588 - Licensing'!$F$44</f>
        <v>3720</v>
      </c>
      <c r="G51" s="157"/>
      <c r="H51" s="155">
        <f>SUM('[39]588 - Licensing'!$R$15:$R$17)+'[39]588 - Licensing'!$R$44</f>
        <v>3640</v>
      </c>
      <c r="I51" s="158"/>
    </row>
    <row r="52" spans="1:9" x14ac:dyDescent="0.2">
      <c r="A52" s="153">
        <f>[39]Sheet1!$L$28</f>
        <v>16023.95</v>
      </c>
      <c r="B52" s="154"/>
      <c r="C52" s="155">
        <f t="shared" si="6"/>
        <v>32</v>
      </c>
      <c r="D52" s="154" t="s">
        <v>9</v>
      </c>
      <c r="E52" s="154"/>
      <c r="F52" s="155">
        <f>SUM('[39]588 - Licensing'!$F$18:$F$26)</f>
        <v>13610</v>
      </c>
      <c r="G52" s="157"/>
      <c r="H52" s="155">
        <f>SUM('[39]588 - Licensing'!$R$18:$R$26)</f>
        <v>13590</v>
      </c>
      <c r="I52" s="158"/>
    </row>
    <row r="53" spans="1:9" x14ac:dyDescent="0.2">
      <c r="A53" s="160"/>
      <c r="B53" s="138">
        <f>SUM(A49:A52)</f>
        <v>60739.72</v>
      </c>
      <c r="C53" s="155">
        <f t="shared" si="6"/>
        <v>33</v>
      </c>
      <c r="D53" s="138" t="s">
        <v>10</v>
      </c>
      <c r="E53" s="154"/>
      <c r="F53" s="162"/>
      <c r="G53" s="161">
        <f>SUM(F49:F52)</f>
        <v>92800</v>
      </c>
      <c r="H53" s="162"/>
      <c r="I53" s="163">
        <f>SUM(H49:H52)</f>
        <v>97430</v>
      </c>
    </row>
    <row r="54" spans="1:9" x14ac:dyDescent="0.2">
      <c r="A54" s="153"/>
      <c r="B54" s="138">
        <f>-[39]Sheet1!$L$50</f>
        <v>64324.079999999994</v>
      </c>
      <c r="C54" s="155">
        <f t="shared" si="6"/>
        <v>34</v>
      </c>
      <c r="D54" s="138" t="s">
        <v>30</v>
      </c>
      <c r="E54" s="154"/>
      <c r="F54" s="155"/>
      <c r="G54" s="161">
        <f>-'[39]588 - Licensing'!$F$39</f>
        <v>72330</v>
      </c>
      <c r="H54" s="155"/>
      <c r="I54" s="163">
        <f>-'[39]588 - Licensing'!$R$39</f>
        <v>65330</v>
      </c>
    </row>
    <row r="55" spans="1:9" x14ac:dyDescent="0.2">
      <c r="A55" s="160"/>
      <c r="B55" s="164">
        <f>+B53-B54</f>
        <v>-3584.3599999999933</v>
      </c>
      <c r="C55" s="155">
        <f t="shared" si="6"/>
        <v>35</v>
      </c>
      <c r="D55" s="165" t="s">
        <v>68</v>
      </c>
      <c r="E55" s="174"/>
      <c r="F55" s="162"/>
      <c r="G55" s="164">
        <f>+G53-G54</f>
        <v>20470</v>
      </c>
      <c r="H55" s="162"/>
      <c r="I55" s="167">
        <f>+I53-I54</f>
        <v>32100</v>
      </c>
    </row>
    <row r="56" spans="1:9" x14ac:dyDescent="0.2">
      <c r="A56" s="168"/>
      <c r="B56" s="143"/>
      <c r="C56" s="142"/>
      <c r="D56" s="170" t="s">
        <v>13</v>
      </c>
      <c r="E56" s="143"/>
      <c r="F56" s="142"/>
      <c r="G56" s="176"/>
      <c r="H56" s="142"/>
      <c r="I56" s="177"/>
    </row>
    <row r="57" spans="1:9" x14ac:dyDescent="0.2">
      <c r="A57" s="153"/>
      <c r="B57" s="154"/>
      <c r="C57" s="155"/>
      <c r="D57" s="138"/>
      <c r="E57" s="156"/>
      <c r="F57" s="155"/>
      <c r="G57" s="157"/>
      <c r="H57" s="155"/>
      <c r="I57" s="158"/>
    </row>
    <row r="58" spans="1:9" x14ac:dyDescent="0.2">
      <c r="A58" s="153"/>
      <c r="B58" s="157"/>
      <c r="C58" s="155"/>
      <c r="D58" s="138" t="s">
        <v>73</v>
      </c>
      <c r="E58" s="156" t="s">
        <v>120</v>
      </c>
      <c r="F58" s="155"/>
      <c r="G58" s="157"/>
      <c r="H58" s="155"/>
      <c r="I58" s="158"/>
    </row>
    <row r="59" spans="1:9" x14ac:dyDescent="0.2">
      <c r="A59" s="153">
        <f>[41]Sheet1!$L$14</f>
        <v>2000</v>
      </c>
      <c r="B59" s="157"/>
      <c r="C59" s="155">
        <f>+C55+1</f>
        <v>36</v>
      </c>
      <c r="D59" s="154" t="s">
        <v>9</v>
      </c>
      <c r="E59" s="159"/>
      <c r="F59" s="155">
        <f>SUM('[41]661 - BID'!$F$7:$F$9)</f>
        <v>2990</v>
      </c>
      <c r="G59" s="157"/>
      <c r="H59" s="155">
        <f>'[41]661 - BID'!$R$11</f>
        <v>2990</v>
      </c>
      <c r="I59" s="158"/>
    </row>
    <row r="60" spans="1:9" x14ac:dyDescent="0.2">
      <c r="A60" s="160"/>
      <c r="B60" s="161">
        <f>SUM(A59:A59)</f>
        <v>2000</v>
      </c>
      <c r="C60" s="155">
        <f>+C59+1</f>
        <v>37</v>
      </c>
      <c r="D60" s="138" t="s">
        <v>10</v>
      </c>
      <c r="E60" s="156"/>
      <c r="F60" s="162"/>
      <c r="G60" s="161">
        <f>SUM(F59:F59)</f>
        <v>2990</v>
      </c>
      <c r="H60" s="162"/>
      <c r="I60" s="163">
        <f>SUM(H59:H59)</f>
        <v>2990</v>
      </c>
    </row>
    <row r="61" spans="1:9" x14ac:dyDescent="0.2">
      <c r="A61" s="153"/>
      <c r="B61" s="161">
        <f>-[41]Sheet1!$L$30</f>
        <v>12000</v>
      </c>
      <c r="C61" s="155">
        <f t="shared" ref="C61:C62" si="7">+C60+1</f>
        <v>38</v>
      </c>
      <c r="D61" s="138" t="s">
        <v>30</v>
      </c>
      <c r="E61" s="156"/>
      <c r="F61" s="142"/>
      <c r="G61" s="169">
        <f>-'[41]661 - BID'!$F$17</f>
        <v>12500</v>
      </c>
      <c r="H61" s="155"/>
      <c r="I61" s="163">
        <f>-'[41]661 - BID'!$R$17</f>
        <v>17500</v>
      </c>
    </row>
    <row r="62" spans="1:9" x14ac:dyDescent="0.2">
      <c r="A62" s="160"/>
      <c r="B62" s="164">
        <f>+B60-B61</f>
        <v>-10000</v>
      </c>
      <c r="C62" s="155">
        <f t="shared" si="7"/>
        <v>39</v>
      </c>
      <c r="D62" s="165" t="s">
        <v>27</v>
      </c>
      <c r="E62" s="166"/>
      <c r="F62" s="162"/>
      <c r="G62" s="164">
        <f>+G60-G61</f>
        <v>-9510</v>
      </c>
      <c r="H62" s="162"/>
      <c r="I62" s="167">
        <f>+I60-I61</f>
        <v>-14510</v>
      </c>
    </row>
    <row r="63" spans="1:9" ht="13.5" thickBot="1" x14ac:dyDescent="0.25">
      <c r="A63" s="178"/>
      <c r="B63" s="187"/>
      <c r="C63" s="179"/>
      <c r="D63" s="180" t="s">
        <v>28</v>
      </c>
      <c r="E63" s="188"/>
      <c r="F63" s="179"/>
      <c r="G63" s="180"/>
      <c r="H63" s="179"/>
      <c r="I63" s="189"/>
    </row>
  </sheetData>
  <printOptions horizontalCentered="1" verticalCentered="1"/>
  <pageMargins left="0.39370078740157483" right="0.39370078740157483" top="0.39370078740157483" bottom="0.19685039370078741" header="0.51181102362204722" footer="0.51181102362204722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9"/>
  <sheetViews>
    <sheetView view="pageBreakPreview" zoomScale="60" zoomScaleNormal="80" workbookViewId="0">
      <selection activeCell="N27" sqref="N27"/>
    </sheetView>
  </sheetViews>
  <sheetFormatPr defaultRowHeight="12.75" x14ac:dyDescent="0.2"/>
  <cols>
    <col min="1" max="1" width="9.5703125" customWidth="1"/>
    <col min="2" max="2" width="11.42578125" customWidth="1"/>
    <col min="3" max="3" width="3.42578125" customWidth="1"/>
    <col min="4" max="4" width="31.140625" customWidth="1"/>
    <col min="6" max="6" width="9.5703125" customWidth="1"/>
    <col min="7" max="7" width="11.42578125" customWidth="1"/>
    <col min="8" max="8" width="9.5703125" customWidth="1"/>
    <col min="9" max="9" width="11.42578125" customWidth="1"/>
  </cols>
  <sheetData>
    <row r="1" spans="1:9" ht="13.5" thickBot="1" x14ac:dyDescent="0.25"/>
    <row r="2" spans="1:9" x14ac:dyDescent="0.2">
      <c r="A2" s="250"/>
      <c r="B2" s="247"/>
      <c r="C2" s="247"/>
      <c r="D2" s="247"/>
      <c r="E2" s="224" t="str">
        <f>+page1!E2</f>
        <v>Place Priorities</v>
      </c>
      <c r="F2" s="247"/>
      <c r="G2" s="247"/>
      <c r="H2" s="247"/>
      <c r="I2" s="248"/>
    </row>
    <row r="3" spans="1:9" ht="13.5" thickBot="1" x14ac:dyDescent="0.25">
      <c r="A3" s="251"/>
      <c r="B3" s="228"/>
      <c r="C3" s="228"/>
      <c r="D3" s="228"/>
      <c r="E3" s="227" t="str">
        <f>+page1!E3</f>
        <v>Revenue Estimates 2022-23</v>
      </c>
      <c r="F3" s="228"/>
      <c r="G3" s="228"/>
      <c r="H3" s="228"/>
      <c r="I3" s="229"/>
    </row>
    <row r="4" spans="1:9" x14ac:dyDescent="0.2">
      <c r="A4" s="230" t="str">
        <f>+page1!A4</f>
        <v>2020-21</v>
      </c>
      <c r="B4" s="231"/>
      <c r="C4" s="139"/>
      <c r="D4" s="140" t="s">
        <v>0</v>
      </c>
      <c r="E4" s="141" t="s">
        <v>1</v>
      </c>
      <c r="F4" s="232" t="str">
        <f>page1!F4</f>
        <v>2021-22</v>
      </c>
      <c r="G4" s="231"/>
      <c r="H4" s="232" t="str">
        <f>page1!H4</f>
        <v>2022-23</v>
      </c>
      <c r="I4" s="233"/>
    </row>
    <row r="5" spans="1:9" ht="27" customHeight="1" x14ac:dyDescent="0.2">
      <c r="A5" s="220" t="s">
        <v>17</v>
      </c>
      <c r="B5" s="221"/>
      <c r="C5" s="142"/>
      <c r="D5" s="143"/>
      <c r="E5" s="144" t="s">
        <v>2</v>
      </c>
      <c r="F5" s="245" t="s">
        <v>18</v>
      </c>
      <c r="G5" s="246"/>
      <c r="H5" s="222" t="s">
        <v>19</v>
      </c>
      <c r="I5" s="223"/>
    </row>
    <row r="6" spans="1:9" x14ac:dyDescent="0.2">
      <c r="A6" s="145" t="s">
        <v>3</v>
      </c>
      <c r="B6" s="146" t="s">
        <v>3</v>
      </c>
      <c r="C6" s="147" t="s">
        <v>4</v>
      </c>
      <c r="D6" s="148" t="s">
        <v>5</v>
      </c>
      <c r="E6" s="149"/>
      <c r="F6" s="150" t="s">
        <v>3</v>
      </c>
      <c r="G6" s="151" t="s">
        <v>3</v>
      </c>
      <c r="H6" s="151" t="s">
        <v>3</v>
      </c>
      <c r="I6" s="152" t="s">
        <v>3</v>
      </c>
    </row>
    <row r="7" spans="1:9" x14ac:dyDescent="0.2">
      <c r="A7" s="160"/>
      <c r="B7" s="138"/>
      <c r="C7" s="162"/>
      <c r="D7" s="165"/>
      <c r="E7" s="173"/>
      <c r="F7" s="162"/>
      <c r="G7" s="164"/>
      <c r="H7" s="174"/>
      <c r="I7" s="167"/>
    </row>
    <row r="8" spans="1:9" x14ac:dyDescent="0.2">
      <c r="A8" s="153"/>
      <c r="B8" s="154"/>
      <c r="C8" s="155"/>
      <c r="D8" s="138" t="s">
        <v>126</v>
      </c>
      <c r="E8" s="175" t="s">
        <v>127</v>
      </c>
      <c r="F8" s="155"/>
      <c r="G8" s="157"/>
      <c r="H8" s="154"/>
      <c r="I8" s="158"/>
    </row>
    <row r="9" spans="1:9" x14ac:dyDescent="0.2">
      <c r="A9" s="153"/>
      <c r="B9" s="154"/>
      <c r="C9" s="155">
        <v>1</v>
      </c>
      <c r="D9" s="138" t="s">
        <v>6</v>
      </c>
      <c r="E9" s="156"/>
      <c r="F9" s="155">
        <v>0</v>
      </c>
      <c r="G9" s="157"/>
      <c r="H9" s="154">
        <f>SUM('[42]470 - Parkside'!$R$7:$R$19)</f>
        <v>186770</v>
      </c>
      <c r="I9" s="158"/>
    </row>
    <row r="10" spans="1:9" x14ac:dyDescent="0.2">
      <c r="A10" s="153"/>
      <c r="B10" s="157"/>
      <c r="C10" s="155">
        <f>+C9+1</f>
        <v>2</v>
      </c>
      <c r="D10" s="154" t="s">
        <v>7</v>
      </c>
      <c r="E10" s="159"/>
      <c r="F10" s="155">
        <v>0</v>
      </c>
      <c r="G10" s="157"/>
      <c r="H10" s="154">
        <v>0</v>
      </c>
      <c r="I10" s="158"/>
    </row>
    <row r="11" spans="1:9" x14ac:dyDescent="0.2">
      <c r="A11" s="153"/>
      <c r="B11" s="157"/>
      <c r="C11" s="155">
        <f t="shared" ref="C11:C15" si="0">+C10+1</f>
        <v>3</v>
      </c>
      <c r="D11" s="154" t="s">
        <v>8</v>
      </c>
      <c r="E11" s="159"/>
      <c r="F11" s="155">
        <v>0</v>
      </c>
      <c r="G11" s="157"/>
      <c r="H11" s="154">
        <f>SUM('[43]872 - Regulatory Services'!$Q$16:$Q$19)</f>
        <v>0</v>
      </c>
      <c r="I11" s="158"/>
    </row>
    <row r="12" spans="1:9" x14ac:dyDescent="0.2">
      <c r="A12" s="153"/>
      <c r="B12" s="157"/>
      <c r="C12" s="155">
        <f t="shared" si="0"/>
        <v>4</v>
      </c>
      <c r="D12" s="154" t="s">
        <v>9</v>
      </c>
      <c r="E12" s="159"/>
      <c r="F12" s="155">
        <v>0</v>
      </c>
      <c r="G12" s="157"/>
      <c r="H12" s="154">
        <f>SUM('[43]872 - Regulatory Services'!$Q$20:$Q$26)+'[43]872 - Regulatory Services'!$Q$37</f>
        <v>0</v>
      </c>
      <c r="I12" s="158"/>
    </row>
    <row r="13" spans="1:9" x14ac:dyDescent="0.2">
      <c r="A13" s="160"/>
      <c r="B13" s="161">
        <f>SUM(A9:A12)</f>
        <v>0</v>
      </c>
      <c r="C13" s="155">
        <f t="shared" si="0"/>
        <v>5</v>
      </c>
      <c r="D13" s="138" t="s">
        <v>10</v>
      </c>
      <c r="E13" s="156"/>
      <c r="F13" s="162"/>
      <c r="G13" s="161">
        <f>SUM(F9:F12)</f>
        <v>0</v>
      </c>
      <c r="H13" s="174"/>
      <c r="I13" s="163">
        <f>SUM(H9:H12)</f>
        <v>186770</v>
      </c>
    </row>
    <row r="14" spans="1:9" x14ac:dyDescent="0.2">
      <c r="A14" s="153"/>
      <c r="B14" s="161"/>
      <c r="C14" s="155">
        <f t="shared" si="0"/>
        <v>6</v>
      </c>
      <c r="D14" s="138" t="s">
        <v>11</v>
      </c>
      <c r="E14" s="156"/>
      <c r="F14" s="155"/>
      <c r="G14" s="161">
        <v>0</v>
      </c>
      <c r="H14" s="154"/>
      <c r="I14" s="163">
        <v>0</v>
      </c>
    </row>
    <row r="15" spans="1:9" x14ac:dyDescent="0.2">
      <c r="A15" s="160"/>
      <c r="B15" s="161">
        <f>+B13-B14</f>
        <v>0</v>
      </c>
      <c r="C15" s="155">
        <f t="shared" si="0"/>
        <v>7</v>
      </c>
      <c r="D15" s="165" t="s">
        <v>27</v>
      </c>
      <c r="E15" s="166"/>
      <c r="F15" s="162"/>
      <c r="G15" s="161">
        <f>+G13-G14</f>
        <v>0</v>
      </c>
      <c r="H15" s="174"/>
      <c r="I15" s="163">
        <f>+I13-I14</f>
        <v>186770</v>
      </c>
    </row>
    <row r="16" spans="1:9" x14ac:dyDescent="0.2">
      <c r="A16" s="168"/>
      <c r="B16" s="143"/>
      <c r="C16" s="142"/>
      <c r="D16" s="170" t="s">
        <v>28</v>
      </c>
      <c r="E16" s="197"/>
      <c r="F16" s="142"/>
      <c r="G16" s="176"/>
      <c r="H16" s="143"/>
      <c r="I16" s="177"/>
    </row>
    <row r="17" spans="1:9" x14ac:dyDescent="0.2">
      <c r="A17" s="153"/>
      <c r="B17" s="154"/>
      <c r="C17" s="155"/>
      <c r="D17" s="138"/>
      <c r="E17" s="154"/>
      <c r="F17" s="155"/>
      <c r="G17" s="157"/>
      <c r="H17" s="154"/>
      <c r="I17" s="158"/>
    </row>
    <row r="18" spans="1:9" x14ac:dyDescent="0.2">
      <c r="A18" s="153"/>
      <c r="B18" s="154"/>
      <c r="C18" s="155"/>
      <c r="D18" s="138" t="s">
        <v>74</v>
      </c>
      <c r="E18" s="156" t="s">
        <v>121</v>
      </c>
      <c r="F18" s="155"/>
      <c r="G18" s="157"/>
      <c r="H18" s="154"/>
      <c r="I18" s="158"/>
    </row>
    <row r="19" spans="1:9" x14ac:dyDescent="0.2">
      <c r="A19" s="153">
        <f>[44]Sheet1!$L$16</f>
        <v>190877.69000000003</v>
      </c>
      <c r="B19" s="154"/>
      <c r="C19" s="155">
        <f>+C15+1</f>
        <v>8</v>
      </c>
      <c r="D19" s="154" t="s">
        <v>6</v>
      </c>
      <c r="E19" s="154"/>
      <c r="F19" s="155">
        <f>SUM([44]G3610!$F$7:$F$21)</f>
        <v>248510</v>
      </c>
      <c r="G19" s="157"/>
      <c r="H19" s="154">
        <f>SUM([44]G3610!$R$7:$R$21)</f>
        <v>333700</v>
      </c>
      <c r="I19" s="158"/>
    </row>
    <row r="20" spans="1:9" x14ac:dyDescent="0.2">
      <c r="A20" s="153">
        <f>[44]Sheet1!$L$20</f>
        <v>765.7</v>
      </c>
      <c r="B20" s="154"/>
      <c r="C20" s="155">
        <f t="shared" ref="C20:C26" si="1">+C19+1</f>
        <v>9</v>
      </c>
      <c r="D20" s="154" t="s">
        <v>7</v>
      </c>
      <c r="E20" s="154"/>
      <c r="F20" s="155">
        <f>[44]G3610!$F$50</f>
        <v>19650</v>
      </c>
      <c r="G20" s="157"/>
      <c r="H20" s="154">
        <f>[44]G3610!$R$50</f>
        <v>39190</v>
      </c>
      <c r="I20" s="158"/>
    </row>
    <row r="21" spans="1:9" x14ac:dyDescent="0.2">
      <c r="A21" s="153">
        <f>[44]Sheet1!$L$25</f>
        <v>45.16</v>
      </c>
      <c r="B21" s="154"/>
      <c r="C21" s="155">
        <f t="shared" si="1"/>
        <v>10</v>
      </c>
      <c r="D21" s="154" t="s">
        <v>8</v>
      </c>
      <c r="E21" s="154"/>
      <c r="F21" s="155">
        <f>SUM([44]G3610!$F$22:$F$27)</f>
        <v>4220</v>
      </c>
      <c r="G21" s="157"/>
      <c r="H21" s="154">
        <f>SUM([44]G3610!$R$22:$R$27)</f>
        <v>4220</v>
      </c>
      <c r="I21" s="158"/>
    </row>
    <row r="22" spans="1:9" x14ac:dyDescent="0.2">
      <c r="A22" s="153">
        <f>[44]Sheet1!$L$41</f>
        <v>44151.75</v>
      </c>
      <c r="B22" s="154"/>
      <c r="C22" s="155">
        <f t="shared" si="1"/>
        <v>11</v>
      </c>
      <c r="D22" s="154" t="s">
        <v>9</v>
      </c>
      <c r="E22" s="154"/>
      <c r="F22" s="155">
        <f>SUM([44]G3610!$F$28:$F$37)+SUM([44]G3610!$F$51:$F$52)</f>
        <v>25230</v>
      </c>
      <c r="G22" s="157"/>
      <c r="H22" s="154">
        <f>SUM([44]G3610!$R$29:$R$37)+SUM([44]G3610!$R$51:$R$52)</f>
        <v>27880</v>
      </c>
      <c r="I22" s="158"/>
    </row>
    <row r="23" spans="1:9" x14ac:dyDescent="0.2">
      <c r="A23" s="153">
        <v>0</v>
      </c>
      <c r="B23" s="154"/>
      <c r="C23" s="155">
        <f t="shared" si="1"/>
        <v>12</v>
      </c>
      <c r="D23" s="154" t="s">
        <v>71</v>
      </c>
      <c r="E23" s="154"/>
      <c r="F23" s="155">
        <v>0</v>
      </c>
      <c r="G23" s="157"/>
      <c r="H23" s="154">
        <v>0</v>
      </c>
      <c r="I23" s="158"/>
    </row>
    <row r="24" spans="1:9" x14ac:dyDescent="0.2">
      <c r="A24" s="160"/>
      <c r="B24" s="138">
        <f>SUM(A19:A23)</f>
        <v>235840.30000000005</v>
      </c>
      <c r="C24" s="155">
        <f t="shared" si="1"/>
        <v>13</v>
      </c>
      <c r="D24" s="138" t="s">
        <v>10</v>
      </c>
      <c r="E24" s="154"/>
      <c r="F24" s="162"/>
      <c r="G24" s="161">
        <f>SUM(F19:F23)</f>
        <v>297610</v>
      </c>
      <c r="H24" s="174"/>
      <c r="I24" s="163">
        <f>SUM(H19:H23)</f>
        <v>404990</v>
      </c>
    </row>
    <row r="25" spans="1:9" x14ac:dyDescent="0.2">
      <c r="A25" s="153"/>
      <c r="B25" s="161"/>
      <c r="C25" s="155">
        <f t="shared" si="1"/>
        <v>14</v>
      </c>
      <c r="D25" s="138" t="s">
        <v>11</v>
      </c>
      <c r="E25" s="154"/>
      <c r="F25" s="155"/>
      <c r="G25" s="161">
        <f>-'[45]876'!$E$52</f>
        <v>0</v>
      </c>
      <c r="H25" s="154"/>
      <c r="I25" s="163">
        <f>-'[45]876'!$Q$52</f>
        <v>0</v>
      </c>
    </row>
    <row r="26" spans="1:9" x14ac:dyDescent="0.2">
      <c r="A26" s="160"/>
      <c r="B26" s="161">
        <f>+B24-B25</f>
        <v>235840.30000000005</v>
      </c>
      <c r="C26" s="155">
        <f t="shared" si="1"/>
        <v>15</v>
      </c>
      <c r="D26" s="165" t="s">
        <v>65</v>
      </c>
      <c r="E26" s="174"/>
      <c r="F26" s="162"/>
      <c r="G26" s="161">
        <f>+G24-G25</f>
        <v>297610</v>
      </c>
      <c r="H26" s="174"/>
      <c r="I26" s="163">
        <f>+I24-I25</f>
        <v>404990</v>
      </c>
    </row>
    <row r="27" spans="1:9" ht="13.5" thickBot="1" x14ac:dyDescent="0.25">
      <c r="A27" s="178"/>
      <c r="B27" s="259"/>
      <c r="C27" s="179"/>
      <c r="D27" s="180" t="s">
        <v>13</v>
      </c>
      <c r="E27" s="260"/>
      <c r="F27" s="179"/>
      <c r="G27" s="261"/>
      <c r="H27" s="259"/>
      <c r="I27" s="262"/>
    </row>
    <row r="28" spans="1:9" x14ac:dyDescent="0.2">
      <c r="A28" s="153"/>
      <c r="B28" s="154"/>
      <c r="C28" s="155"/>
      <c r="D28" s="138" t="s">
        <v>130</v>
      </c>
      <c r="E28" s="156" t="s">
        <v>129</v>
      </c>
      <c r="F28" s="155"/>
      <c r="G28" s="157"/>
      <c r="H28" s="154"/>
      <c r="I28" s="158"/>
    </row>
    <row r="29" spans="1:9" x14ac:dyDescent="0.2">
      <c r="A29" s="153"/>
      <c r="B29" s="154"/>
      <c r="C29" s="155">
        <v>16</v>
      </c>
      <c r="D29" s="154" t="s">
        <v>6</v>
      </c>
      <c r="E29" s="154"/>
      <c r="F29" s="155">
        <v>0</v>
      </c>
      <c r="G29" s="157"/>
      <c r="H29" s="154"/>
      <c r="I29" s="158"/>
    </row>
    <row r="30" spans="1:9" x14ac:dyDescent="0.2">
      <c r="A30" s="153"/>
      <c r="B30" s="154"/>
      <c r="C30" s="155">
        <f t="shared" ref="C30:C35" si="2">+C29+1</f>
        <v>17</v>
      </c>
      <c r="D30" s="154" t="s">
        <v>7</v>
      </c>
      <c r="E30" s="154"/>
      <c r="F30" s="155">
        <v>0</v>
      </c>
      <c r="G30" s="157"/>
      <c r="H30" s="154"/>
      <c r="I30" s="158"/>
    </row>
    <row r="31" spans="1:9" x14ac:dyDescent="0.2">
      <c r="A31" s="153"/>
      <c r="B31" s="154"/>
      <c r="C31" s="155">
        <f t="shared" si="2"/>
        <v>18</v>
      </c>
      <c r="D31" s="154" t="s">
        <v>8</v>
      </c>
      <c r="E31" s="154"/>
      <c r="F31" s="155">
        <v>0</v>
      </c>
      <c r="G31" s="157"/>
      <c r="H31" s="154"/>
      <c r="I31" s="158"/>
    </row>
    <row r="32" spans="1:9" x14ac:dyDescent="0.2">
      <c r="A32" s="153"/>
      <c r="B32" s="154"/>
      <c r="C32" s="155">
        <f t="shared" si="2"/>
        <v>19</v>
      </c>
      <c r="D32" s="154" t="s">
        <v>9</v>
      </c>
      <c r="E32" s="154"/>
      <c r="F32" s="155">
        <v>0</v>
      </c>
      <c r="G32" s="157"/>
      <c r="H32" s="154"/>
      <c r="I32" s="158"/>
    </row>
    <row r="33" spans="1:9" x14ac:dyDescent="0.2">
      <c r="A33" s="153">
        <v>0</v>
      </c>
      <c r="B33" s="154"/>
      <c r="C33" s="155">
        <f t="shared" si="2"/>
        <v>20</v>
      </c>
      <c r="D33" s="154" t="s">
        <v>71</v>
      </c>
      <c r="E33" s="154"/>
      <c r="F33" s="155">
        <v>0</v>
      </c>
      <c r="G33" s="157"/>
      <c r="H33" s="154">
        <v>0</v>
      </c>
      <c r="I33" s="158"/>
    </row>
    <row r="34" spans="1:9" x14ac:dyDescent="0.2">
      <c r="A34" s="160"/>
      <c r="B34" s="138">
        <f>SUM(A29:A33)</f>
        <v>0</v>
      </c>
      <c r="C34" s="155">
        <f t="shared" si="2"/>
        <v>21</v>
      </c>
      <c r="D34" s="138" t="s">
        <v>10</v>
      </c>
      <c r="E34" s="154"/>
      <c r="F34" s="162"/>
      <c r="G34" s="161">
        <f>SUM(F29:F33)</f>
        <v>0</v>
      </c>
      <c r="H34" s="174"/>
      <c r="I34" s="163">
        <f>SUM(H29:H33)</f>
        <v>0</v>
      </c>
    </row>
    <row r="35" spans="1:9" x14ac:dyDescent="0.2">
      <c r="A35" s="153"/>
      <c r="B35" s="161"/>
      <c r="C35" s="155">
        <f t="shared" si="2"/>
        <v>22</v>
      </c>
      <c r="D35" s="138" t="s">
        <v>11</v>
      </c>
      <c r="E35" s="154"/>
      <c r="F35" s="155"/>
      <c r="G35" s="161">
        <f>-'[45]876'!$E$52</f>
        <v>0</v>
      </c>
      <c r="H35" s="154"/>
      <c r="I35" s="163">
        <f>-'[45]876'!$Q$52</f>
        <v>0</v>
      </c>
    </row>
    <row r="36" spans="1:9" x14ac:dyDescent="0.2">
      <c r="A36" s="160"/>
      <c r="B36" s="138"/>
      <c r="C36" s="155"/>
      <c r="D36" s="138" t="s">
        <v>65</v>
      </c>
      <c r="E36" s="154"/>
      <c r="F36" s="162"/>
      <c r="G36" s="161">
        <f>G35</f>
        <v>0</v>
      </c>
      <c r="H36" s="174"/>
      <c r="I36" s="163">
        <f>I35</f>
        <v>0</v>
      </c>
    </row>
    <row r="37" spans="1:9" x14ac:dyDescent="0.2">
      <c r="A37" s="168"/>
      <c r="B37" s="143"/>
      <c r="C37" s="142"/>
      <c r="D37" s="170" t="s">
        <v>13</v>
      </c>
      <c r="E37" s="197"/>
      <c r="F37" s="142"/>
      <c r="G37" s="176"/>
      <c r="H37" s="143"/>
      <c r="I37" s="177"/>
    </row>
    <row r="38" spans="1:9" x14ac:dyDescent="0.2">
      <c r="A38" s="153"/>
      <c r="B38" s="154"/>
      <c r="C38" s="155"/>
      <c r="D38" s="53"/>
      <c r="E38" s="154"/>
      <c r="F38" s="155"/>
      <c r="G38" s="157"/>
      <c r="H38" s="154"/>
      <c r="I38" s="158"/>
    </row>
    <row r="39" spans="1:9" x14ac:dyDescent="0.2">
      <c r="A39" s="153"/>
      <c r="B39" s="154"/>
      <c r="C39" s="155"/>
      <c r="D39" s="53"/>
      <c r="E39" s="154"/>
      <c r="F39" s="155"/>
      <c r="G39" s="157"/>
      <c r="H39" s="154"/>
      <c r="I39" s="158"/>
    </row>
    <row r="40" spans="1:9" x14ac:dyDescent="0.2">
      <c r="A40" s="153"/>
      <c r="B40" s="154"/>
      <c r="C40" s="155"/>
      <c r="D40" s="138" t="s">
        <v>131</v>
      </c>
      <c r="E40" s="156" t="s">
        <v>132</v>
      </c>
      <c r="F40" s="155"/>
      <c r="G40" s="157"/>
      <c r="H40" s="154"/>
      <c r="I40" s="158"/>
    </row>
    <row r="41" spans="1:9" x14ac:dyDescent="0.2">
      <c r="A41" s="153"/>
      <c r="B41" s="154"/>
      <c r="C41" s="155">
        <v>23</v>
      </c>
      <c r="D41" s="154" t="s">
        <v>6</v>
      </c>
      <c r="E41" s="154"/>
      <c r="F41" s="155">
        <v>0</v>
      </c>
      <c r="G41" s="157"/>
      <c r="H41" s="154"/>
      <c r="I41" s="158"/>
    </row>
    <row r="42" spans="1:9" x14ac:dyDescent="0.2">
      <c r="A42" s="153"/>
      <c r="B42" s="154"/>
      <c r="C42" s="155">
        <f t="shared" ref="C42:C47" si="3">+C41+1</f>
        <v>24</v>
      </c>
      <c r="D42" s="154" t="s">
        <v>7</v>
      </c>
      <c r="E42" s="154"/>
      <c r="F42" s="155">
        <v>0</v>
      </c>
      <c r="G42" s="157"/>
      <c r="H42" s="154"/>
      <c r="I42" s="158"/>
    </row>
    <row r="43" spans="1:9" x14ac:dyDescent="0.2">
      <c r="A43" s="153"/>
      <c r="B43" s="154"/>
      <c r="C43" s="155">
        <f t="shared" si="3"/>
        <v>25</v>
      </c>
      <c r="D43" s="154" t="s">
        <v>8</v>
      </c>
      <c r="E43" s="154"/>
      <c r="F43" s="155">
        <v>0</v>
      </c>
      <c r="G43" s="157"/>
      <c r="H43" s="154"/>
      <c r="I43" s="158"/>
    </row>
    <row r="44" spans="1:9" x14ac:dyDescent="0.2">
      <c r="A44" s="153"/>
      <c r="B44" s="154"/>
      <c r="C44" s="155">
        <f t="shared" si="3"/>
        <v>26</v>
      </c>
      <c r="D44" s="154" t="s">
        <v>9</v>
      </c>
      <c r="E44" s="154"/>
      <c r="F44" s="155">
        <v>0</v>
      </c>
      <c r="G44" s="157"/>
      <c r="H44" s="154"/>
      <c r="I44" s="158"/>
    </row>
    <row r="45" spans="1:9" x14ac:dyDescent="0.2">
      <c r="A45" s="153">
        <v>0</v>
      </c>
      <c r="B45" s="154"/>
      <c r="C45" s="155">
        <f t="shared" si="3"/>
        <v>27</v>
      </c>
      <c r="D45" s="154" t="s">
        <v>71</v>
      </c>
      <c r="E45" s="154"/>
      <c r="F45" s="155">
        <v>0</v>
      </c>
      <c r="G45" s="157"/>
      <c r="H45" s="154">
        <v>0</v>
      </c>
      <c r="I45" s="158"/>
    </row>
    <row r="46" spans="1:9" x14ac:dyDescent="0.2">
      <c r="A46" s="160"/>
      <c r="B46" s="138">
        <f>SUM(A41:A45)</f>
        <v>0</v>
      </c>
      <c r="C46" s="155">
        <f t="shared" si="3"/>
        <v>28</v>
      </c>
      <c r="D46" s="138" t="s">
        <v>10</v>
      </c>
      <c r="E46" s="154"/>
      <c r="F46" s="162"/>
      <c r="G46" s="161">
        <f>SUM(F41:F45)</f>
        <v>0</v>
      </c>
      <c r="H46" s="174"/>
      <c r="I46" s="163">
        <f>SUM(H41:H45)</f>
        <v>0</v>
      </c>
    </row>
    <row r="47" spans="1:9" x14ac:dyDescent="0.2">
      <c r="A47" s="153"/>
      <c r="B47" s="161"/>
      <c r="C47" s="155">
        <f t="shared" si="3"/>
        <v>29</v>
      </c>
      <c r="D47" s="138" t="s">
        <v>11</v>
      </c>
      <c r="E47" s="154"/>
      <c r="F47" s="155"/>
      <c r="G47" s="161">
        <f>-'[45]876'!$E$52</f>
        <v>0</v>
      </c>
      <c r="H47" s="154"/>
      <c r="I47" s="163">
        <f>-'[45]876'!$Q$52</f>
        <v>0</v>
      </c>
    </row>
    <row r="48" spans="1:9" x14ac:dyDescent="0.2">
      <c r="A48" s="160"/>
      <c r="B48" s="138"/>
      <c r="C48" s="155"/>
      <c r="D48" s="138" t="s">
        <v>65</v>
      </c>
      <c r="E48" s="154"/>
      <c r="F48" s="162"/>
      <c r="G48" s="161">
        <f>G47</f>
        <v>0</v>
      </c>
      <c r="H48" s="174"/>
      <c r="I48" s="163">
        <f>I47</f>
        <v>0</v>
      </c>
    </row>
    <row r="49" spans="1:9" x14ac:dyDescent="0.2">
      <c r="A49" s="168"/>
      <c r="B49" s="143"/>
      <c r="C49" s="142"/>
      <c r="D49" s="170" t="s">
        <v>13</v>
      </c>
      <c r="E49" s="197"/>
      <c r="F49" s="142"/>
      <c r="G49" s="176"/>
      <c r="H49" s="143"/>
      <c r="I49" s="177"/>
    </row>
  </sheetData>
  <pageMargins left="0.39370078740157483" right="0.39370078740157483" top="0.51181102362204722" bottom="0.19685039370078741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Summary</vt:lpstr>
      <vt:lpstr>page1</vt:lpstr>
      <vt:lpstr>page2</vt:lpstr>
      <vt:lpstr>page3</vt:lpstr>
      <vt:lpstr>page4</vt:lpstr>
      <vt:lpstr>page 5</vt:lpstr>
      <vt:lpstr>'page 5'!Print_Area</vt:lpstr>
      <vt:lpstr>page1!Print_Area</vt:lpstr>
      <vt:lpstr>page2!Print_Area</vt:lpstr>
      <vt:lpstr>page3!Print_Area</vt:lpstr>
      <vt:lpstr>Summary!Print_Area</vt:lpstr>
      <vt:lpstr>page2!Print_Titles</vt:lpstr>
      <vt:lpstr>page3!Print_Titles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Place Priorities revenue estimate for the Budget Book 2021</dc:title>
  <dc:creator>Melton Borough Council</dc:creator>
  <cp:lastModifiedBy>Catherine Murrell</cp:lastModifiedBy>
  <cp:lastPrinted>2022-05-09T13:55:05Z</cp:lastPrinted>
  <dcterms:created xsi:type="dcterms:W3CDTF">1998-08-29T09:40:52Z</dcterms:created>
  <dcterms:modified xsi:type="dcterms:W3CDTF">2022-05-27T11:23:43Z</dcterms:modified>
</cp:coreProperties>
</file>